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tabRatio="831" activeTab="2"/>
  </bookViews>
  <sheets>
    <sheet name="Нормативные затраты по МЗ" sheetId="16" r:id="rId1"/>
    <sheet name="Параметры ПФ" sheetId="8" r:id="rId2"/>
    <sheet name="Стандартные программы" sheetId="5" r:id="rId3"/>
    <sheet name="Дистанционные программы" sheetId="9" r:id="rId4"/>
    <sheet name="Очно-заочные программы" sheetId="10" r:id="rId5"/>
    <sheet name="Адаптированные программы" sheetId="11" r:id="rId6"/>
    <sheet name="Общеразвив.программы на МЗ" sheetId="15" r:id="rId7"/>
  </sheets>
  <externalReferences>
    <externalReference r:id="rId8"/>
  </externalReferences>
  <definedNames>
    <definedName name="_xlnm._FilterDatabase" localSheetId="5" hidden="1">'Адаптированные программы'!$A$1:$N$39</definedName>
    <definedName name="_xlnm._FilterDatabase" localSheetId="3" hidden="1">'Дистанционные программы'!$A$1:$N$39</definedName>
    <definedName name="_xlnm._FilterDatabase" localSheetId="0" hidden="1">'Нормативные затраты по МЗ'!$A$1:$C$132</definedName>
    <definedName name="_xlnm._FilterDatabase" localSheetId="6" hidden="1">'Общеразвив.программы на МЗ'!$A$1:$G$864</definedName>
    <definedName name="_xlnm._FilterDatabase" localSheetId="4" hidden="1">'Очно-заочные программы'!$A$1:$N$39</definedName>
    <definedName name="_xlnm._FilterDatabase" localSheetId="2" hidden="1">'Стандартные программы'!$A$1:$N$1945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8" l="1"/>
  <c r="C140" i="16" l="1" a="1"/>
  <c r="C140" i="16" s="1"/>
  <c r="D140" i="16" s="1"/>
  <c r="G4" i="8" s="1"/>
  <c r="C139" i="16" a="1"/>
  <c r="C139" i="16" s="1"/>
  <c r="D139" i="16" s="1"/>
  <c r="H4" i="8" s="1"/>
  <c r="C138" i="16" a="1"/>
  <c r="C138" i="16" s="1"/>
  <c r="D138" i="16" s="1"/>
  <c r="J4" i="8" s="1"/>
  <c r="C137" i="16" a="1"/>
  <c r="C137" i="16" s="1"/>
  <c r="D137" i="16" s="1"/>
  <c r="I4" i="8" s="1"/>
  <c r="C136" i="16" a="1"/>
  <c r="C136" i="16" s="1"/>
  <c r="D136" i="16" s="1"/>
  <c r="K4" i="8" s="1"/>
  <c r="C135" i="16" a="1"/>
  <c r="C135" i="16" s="1"/>
  <c r="D135" i="16" s="1"/>
  <c r="F4" i="8" s="1"/>
  <c r="G1946" i="5" l="1"/>
  <c r="N11" i="8"/>
  <c r="N13" i="8" s="1"/>
  <c r="H435" i="5" l="1" a="1"/>
  <c r="H435" i="5" s="1"/>
  <c r="H1815" i="5" a="1"/>
  <c r="H1815" i="5" s="1"/>
  <c r="I1815" i="5"/>
  <c r="P1815" i="5"/>
  <c r="H1816" i="5" a="1"/>
  <c r="H1816" i="5" s="1"/>
  <c r="I1816" i="5"/>
  <c r="P1816" i="5"/>
  <c r="H1817" i="5" a="1"/>
  <c r="H1817" i="5" s="1"/>
  <c r="I1817" i="5"/>
  <c r="P1817" i="5"/>
  <c r="H1818" i="5" a="1"/>
  <c r="H1818" i="5" s="1"/>
  <c r="I1818" i="5"/>
  <c r="P1818" i="5"/>
  <c r="H1819" i="5" a="1"/>
  <c r="H1819" i="5" s="1"/>
  <c r="I1819" i="5"/>
  <c r="P1819" i="5"/>
  <c r="H1820" i="5" a="1"/>
  <c r="H1820" i="5" s="1"/>
  <c r="I1820" i="5"/>
  <c r="P1820" i="5"/>
  <c r="H1821" i="5" a="1"/>
  <c r="H1821" i="5" s="1"/>
  <c r="I1821" i="5"/>
  <c r="P1821" i="5"/>
  <c r="H1822" i="5" a="1"/>
  <c r="H1822" i="5" s="1"/>
  <c r="I1822" i="5"/>
  <c r="P1822" i="5"/>
  <c r="H1823" i="5" a="1"/>
  <c r="H1823" i="5" s="1"/>
  <c r="I1823" i="5"/>
  <c r="P1823" i="5"/>
  <c r="H1824" i="5" a="1"/>
  <c r="H1824" i="5" s="1"/>
  <c r="I1824" i="5"/>
  <c r="P1824" i="5"/>
  <c r="H1825" i="5" a="1"/>
  <c r="H1825" i="5" s="1"/>
  <c r="I1825" i="5"/>
  <c r="P1825" i="5"/>
  <c r="H1826" i="5" a="1"/>
  <c r="H1826" i="5" s="1"/>
  <c r="I1826" i="5"/>
  <c r="P1826" i="5"/>
  <c r="H1827" i="5" a="1"/>
  <c r="H1827" i="5" s="1"/>
  <c r="I1827" i="5"/>
  <c r="P1827" i="5"/>
  <c r="H1828" i="5" a="1"/>
  <c r="H1828" i="5" s="1"/>
  <c r="I1828" i="5"/>
  <c r="P1828" i="5"/>
  <c r="H1829" i="5" a="1"/>
  <c r="H1829" i="5" s="1"/>
  <c r="I1829" i="5"/>
  <c r="P1829" i="5"/>
  <c r="H1830" i="5" a="1"/>
  <c r="H1830" i="5" s="1"/>
  <c r="I1830" i="5"/>
  <c r="P1830" i="5"/>
  <c r="H1831" i="5" a="1"/>
  <c r="H1831" i="5" s="1"/>
  <c r="I1831" i="5"/>
  <c r="P1831" i="5"/>
  <c r="H1832" i="5" a="1"/>
  <c r="H1832" i="5" s="1"/>
  <c r="I1832" i="5"/>
  <c r="P1832" i="5"/>
  <c r="H1833" i="5" a="1"/>
  <c r="H1833" i="5" s="1"/>
  <c r="I1833" i="5"/>
  <c r="P1833" i="5"/>
  <c r="H1834" i="5" a="1"/>
  <c r="H1834" i="5" s="1"/>
  <c r="I1834" i="5"/>
  <c r="P1834" i="5"/>
  <c r="H1835" i="5" a="1"/>
  <c r="H1835" i="5" s="1"/>
  <c r="I1835" i="5"/>
  <c r="P1835" i="5"/>
  <c r="H1836" i="5" a="1"/>
  <c r="H1836" i="5" s="1"/>
  <c r="I1836" i="5"/>
  <c r="P1836" i="5"/>
  <c r="H1837" i="5" a="1"/>
  <c r="H1837" i="5" s="1"/>
  <c r="I1837" i="5"/>
  <c r="P1837" i="5"/>
  <c r="H1838" i="5" a="1"/>
  <c r="H1838" i="5" s="1"/>
  <c r="I1838" i="5"/>
  <c r="P1838" i="5"/>
  <c r="H1839" i="5" a="1"/>
  <c r="H1839" i="5" s="1"/>
  <c r="I1839" i="5"/>
  <c r="P1839" i="5"/>
  <c r="H1840" i="5" a="1"/>
  <c r="H1840" i="5" s="1"/>
  <c r="I1840" i="5"/>
  <c r="P1840" i="5"/>
  <c r="H1841" i="5" a="1"/>
  <c r="H1841" i="5" s="1"/>
  <c r="I1841" i="5"/>
  <c r="P1841" i="5"/>
  <c r="H1842" i="5" a="1"/>
  <c r="H1842" i="5" s="1"/>
  <c r="I1842" i="5"/>
  <c r="P1842" i="5"/>
  <c r="H1843" i="5" a="1"/>
  <c r="H1843" i="5" s="1"/>
  <c r="I1843" i="5"/>
  <c r="P1843" i="5"/>
  <c r="H1844" i="5" a="1"/>
  <c r="H1844" i="5" s="1"/>
  <c r="I1844" i="5"/>
  <c r="P1844" i="5"/>
  <c r="H1845" i="5" a="1"/>
  <c r="H1845" i="5" s="1"/>
  <c r="I1845" i="5"/>
  <c r="P1845" i="5"/>
  <c r="H1846" i="5" a="1"/>
  <c r="H1846" i="5" s="1"/>
  <c r="I1846" i="5"/>
  <c r="P1846" i="5"/>
  <c r="H1847" i="5" a="1"/>
  <c r="H1847" i="5" s="1"/>
  <c r="I1847" i="5"/>
  <c r="P1847" i="5"/>
  <c r="H1848" i="5" a="1"/>
  <c r="H1848" i="5" s="1"/>
  <c r="I1848" i="5"/>
  <c r="P1848" i="5"/>
  <c r="H1849" i="5" a="1"/>
  <c r="H1849" i="5" s="1"/>
  <c r="I1849" i="5"/>
  <c r="P1849" i="5"/>
  <c r="H1850" i="5" a="1"/>
  <c r="H1850" i="5" s="1"/>
  <c r="I1850" i="5"/>
  <c r="P1850" i="5"/>
  <c r="H1851" i="5" a="1"/>
  <c r="H1851" i="5" s="1"/>
  <c r="I1851" i="5"/>
  <c r="P1851" i="5"/>
  <c r="H1852" i="5" a="1"/>
  <c r="H1852" i="5" s="1"/>
  <c r="I1852" i="5"/>
  <c r="P1852" i="5"/>
  <c r="H1853" i="5" a="1"/>
  <c r="H1853" i="5" s="1"/>
  <c r="I1853" i="5"/>
  <c r="P1853" i="5"/>
  <c r="H1854" i="5" a="1"/>
  <c r="H1854" i="5" s="1"/>
  <c r="I1854" i="5"/>
  <c r="P1854" i="5"/>
  <c r="H1855" i="5" a="1"/>
  <c r="H1855" i="5" s="1"/>
  <c r="I1855" i="5"/>
  <c r="P1855" i="5"/>
  <c r="H1856" i="5" a="1"/>
  <c r="H1856" i="5" s="1"/>
  <c r="I1856" i="5"/>
  <c r="P1856" i="5"/>
  <c r="H1857" i="5" a="1"/>
  <c r="H1857" i="5" s="1"/>
  <c r="I1857" i="5"/>
  <c r="P1857" i="5"/>
  <c r="H1858" i="5" a="1"/>
  <c r="H1858" i="5" s="1"/>
  <c r="I1858" i="5"/>
  <c r="P1858" i="5"/>
  <c r="H1859" i="5" a="1"/>
  <c r="H1859" i="5" s="1"/>
  <c r="I1859" i="5"/>
  <c r="P1859" i="5"/>
  <c r="H1860" i="5" a="1"/>
  <c r="H1860" i="5" s="1"/>
  <c r="I1860" i="5"/>
  <c r="P1860" i="5"/>
  <c r="H1861" i="5" a="1"/>
  <c r="H1861" i="5" s="1"/>
  <c r="I1861" i="5"/>
  <c r="P1861" i="5"/>
  <c r="H1862" i="5" a="1"/>
  <c r="H1862" i="5" s="1"/>
  <c r="I1862" i="5"/>
  <c r="P1862" i="5"/>
  <c r="H1863" i="5" a="1"/>
  <c r="H1863" i="5" s="1"/>
  <c r="I1863" i="5"/>
  <c r="P1863" i="5"/>
  <c r="H1864" i="5" a="1"/>
  <c r="H1864" i="5" s="1"/>
  <c r="I1864" i="5"/>
  <c r="P1864" i="5"/>
  <c r="H1865" i="5" a="1"/>
  <c r="H1865" i="5" s="1"/>
  <c r="I1865" i="5"/>
  <c r="P1865" i="5"/>
  <c r="H1866" i="5" a="1"/>
  <c r="H1866" i="5" s="1"/>
  <c r="I1866" i="5"/>
  <c r="P1866" i="5"/>
  <c r="H1867" i="5" a="1"/>
  <c r="H1867" i="5" s="1"/>
  <c r="I1867" i="5"/>
  <c r="P1867" i="5"/>
  <c r="H1868" i="5" a="1"/>
  <c r="H1868" i="5" s="1"/>
  <c r="I1868" i="5"/>
  <c r="P1868" i="5"/>
  <c r="H1869" i="5" a="1"/>
  <c r="H1869" i="5" s="1"/>
  <c r="I1869" i="5"/>
  <c r="P1869" i="5"/>
  <c r="H1870" i="5" a="1"/>
  <c r="H1870" i="5" s="1"/>
  <c r="I1870" i="5"/>
  <c r="P1870" i="5"/>
  <c r="H1871" i="5" a="1"/>
  <c r="H1871" i="5" s="1"/>
  <c r="I1871" i="5"/>
  <c r="P1871" i="5"/>
  <c r="H1872" i="5" a="1"/>
  <c r="H1872" i="5" s="1"/>
  <c r="I1872" i="5"/>
  <c r="P1872" i="5"/>
  <c r="H1873" i="5" a="1"/>
  <c r="H1873" i="5" s="1"/>
  <c r="I1873" i="5"/>
  <c r="P1873" i="5"/>
  <c r="H1874" i="5" a="1"/>
  <c r="H1874" i="5" s="1"/>
  <c r="I1874" i="5"/>
  <c r="P1874" i="5"/>
  <c r="H1875" i="5" a="1"/>
  <c r="H1875" i="5" s="1"/>
  <c r="I1875" i="5"/>
  <c r="P1875" i="5"/>
  <c r="H1876" i="5" a="1"/>
  <c r="H1876" i="5" s="1"/>
  <c r="I1876" i="5"/>
  <c r="P1876" i="5"/>
  <c r="H1877" i="5" a="1"/>
  <c r="H1877" i="5" s="1"/>
  <c r="I1877" i="5"/>
  <c r="P1877" i="5"/>
  <c r="H1878" i="5" a="1"/>
  <c r="H1878" i="5" s="1"/>
  <c r="I1878" i="5"/>
  <c r="P1878" i="5"/>
  <c r="H1879" i="5" a="1"/>
  <c r="H1879" i="5" s="1"/>
  <c r="I1879" i="5"/>
  <c r="P1879" i="5"/>
  <c r="H1880" i="5" a="1"/>
  <c r="H1880" i="5" s="1"/>
  <c r="I1880" i="5"/>
  <c r="P1880" i="5"/>
  <c r="H1881" i="5" a="1"/>
  <c r="H1881" i="5" s="1"/>
  <c r="I1881" i="5"/>
  <c r="P1881" i="5"/>
  <c r="H1882" i="5" a="1"/>
  <c r="H1882" i="5" s="1"/>
  <c r="I1882" i="5"/>
  <c r="P1882" i="5"/>
  <c r="H1883" i="5" a="1"/>
  <c r="H1883" i="5" s="1"/>
  <c r="I1883" i="5"/>
  <c r="P1883" i="5"/>
  <c r="H1884" i="5" a="1"/>
  <c r="H1884" i="5" s="1"/>
  <c r="I1884" i="5"/>
  <c r="P1884" i="5"/>
  <c r="H1885" i="5" a="1"/>
  <c r="H1885" i="5" s="1"/>
  <c r="I1885" i="5"/>
  <c r="P1885" i="5"/>
  <c r="H1886" i="5" a="1"/>
  <c r="H1886" i="5" s="1"/>
  <c r="I1886" i="5"/>
  <c r="P1886" i="5"/>
  <c r="H1887" i="5" a="1"/>
  <c r="H1887" i="5" s="1"/>
  <c r="I1887" i="5"/>
  <c r="P1887" i="5"/>
  <c r="H1888" i="5" a="1"/>
  <c r="H1888" i="5" s="1"/>
  <c r="I1888" i="5"/>
  <c r="P1888" i="5"/>
  <c r="H1889" i="5" a="1"/>
  <c r="H1889" i="5" s="1"/>
  <c r="I1889" i="5"/>
  <c r="P1889" i="5"/>
  <c r="H1890" i="5" a="1"/>
  <c r="H1890" i="5" s="1"/>
  <c r="I1890" i="5"/>
  <c r="P1890" i="5"/>
  <c r="H1891" i="5" a="1"/>
  <c r="H1891" i="5" s="1"/>
  <c r="I1891" i="5"/>
  <c r="P1891" i="5"/>
  <c r="H1892" i="5" a="1"/>
  <c r="H1892" i="5" s="1"/>
  <c r="I1892" i="5"/>
  <c r="P1892" i="5"/>
  <c r="H1893" i="5" a="1"/>
  <c r="H1893" i="5" s="1"/>
  <c r="I1893" i="5"/>
  <c r="P1893" i="5"/>
  <c r="H1894" i="5" a="1"/>
  <c r="H1894" i="5" s="1"/>
  <c r="I1894" i="5"/>
  <c r="P1894" i="5"/>
  <c r="H1895" i="5" a="1"/>
  <c r="H1895" i="5" s="1"/>
  <c r="I1895" i="5"/>
  <c r="P1895" i="5"/>
  <c r="H1896" i="5" a="1"/>
  <c r="H1896" i="5" s="1"/>
  <c r="I1896" i="5"/>
  <c r="P1896" i="5"/>
  <c r="H1897" i="5" a="1"/>
  <c r="H1897" i="5" s="1"/>
  <c r="I1897" i="5"/>
  <c r="P1897" i="5"/>
  <c r="H1898" i="5" a="1"/>
  <c r="H1898" i="5" s="1"/>
  <c r="I1898" i="5"/>
  <c r="P1898" i="5"/>
  <c r="H1899" i="5" a="1"/>
  <c r="H1899" i="5" s="1"/>
  <c r="I1899" i="5"/>
  <c r="P1899" i="5"/>
  <c r="H1900" i="5" a="1"/>
  <c r="H1900" i="5" s="1"/>
  <c r="I1900" i="5"/>
  <c r="P1900" i="5"/>
  <c r="H1901" i="5" a="1"/>
  <c r="H1901" i="5" s="1"/>
  <c r="I1901" i="5"/>
  <c r="P1901" i="5"/>
  <c r="H1902" i="5" a="1"/>
  <c r="H1902" i="5" s="1"/>
  <c r="I1902" i="5"/>
  <c r="P1902" i="5"/>
  <c r="H1903" i="5" a="1"/>
  <c r="H1903" i="5" s="1"/>
  <c r="I1903" i="5"/>
  <c r="P1903" i="5"/>
  <c r="H1904" i="5" a="1"/>
  <c r="H1904" i="5" s="1"/>
  <c r="I1904" i="5"/>
  <c r="P1904" i="5"/>
  <c r="H1905" i="5" a="1"/>
  <c r="H1905" i="5" s="1"/>
  <c r="I1905" i="5"/>
  <c r="P1905" i="5"/>
  <c r="H1906" i="5" a="1"/>
  <c r="H1906" i="5" s="1"/>
  <c r="I1906" i="5"/>
  <c r="P1906" i="5"/>
  <c r="H1907" i="5" a="1"/>
  <c r="H1907" i="5" s="1"/>
  <c r="I1907" i="5"/>
  <c r="P1907" i="5"/>
  <c r="H1908" i="5" a="1"/>
  <c r="H1908" i="5" s="1"/>
  <c r="I1908" i="5"/>
  <c r="P1908" i="5"/>
  <c r="H1909" i="5" a="1"/>
  <c r="H1909" i="5" s="1"/>
  <c r="I1909" i="5"/>
  <c r="P1909" i="5"/>
  <c r="H1910" i="5" a="1"/>
  <c r="H1910" i="5" s="1"/>
  <c r="I1910" i="5"/>
  <c r="P1910" i="5"/>
  <c r="H1911" i="5" a="1"/>
  <c r="H1911" i="5" s="1"/>
  <c r="I1911" i="5"/>
  <c r="P1911" i="5"/>
  <c r="H1912" i="5" a="1"/>
  <c r="H1912" i="5" s="1"/>
  <c r="I1912" i="5"/>
  <c r="P1912" i="5"/>
  <c r="H1913" i="5" a="1"/>
  <c r="H1913" i="5" s="1"/>
  <c r="I1913" i="5"/>
  <c r="P1913" i="5"/>
  <c r="H1914" i="5" a="1"/>
  <c r="H1914" i="5" s="1"/>
  <c r="I1914" i="5"/>
  <c r="P1914" i="5"/>
  <c r="H1915" i="5" a="1"/>
  <c r="H1915" i="5" s="1"/>
  <c r="I1915" i="5"/>
  <c r="P1915" i="5"/>
  <c r="H1916" i="5" a="1"/>
  <c r="H1916" i="5" s="1"/>
  <c r="I1916" i="5"/>
  <c r="P1916" i="5"/>
  <c r="H1917" i="5" a="1"/>
  <c r="H1917" i="5" s="1"/>
  <c r="I1917" i="5"/>
  <c r="P1917" i="5"/>
  <c r="H1918" i="5" a="1"/>
  <c r="H1918" i="5" s="1"/>
  <c r="I1918" i="5"/>
  <c r="P1918" i="5"/>
  <c r="H1919" i="5" a="1"/>
  <c r="H1919" i="5" s="1"/>
  <c r="I1919" i="5"/>
  <c r="P1919" i="5"/>
  <c r="H1920" i="5" a="1"/>
  <c r="H1920" i="5" s="1"/>
  <c r="I1920" i="5"/>
  <c r="P1920" i="5"/>
  <c r="H1921" i="5" a="1"/>
  <c r="H1921" i="5" s="1"/>
  <c r="I1921" i="5"/>
  <c r="P1921" i="5"/>
  <c r="H1922" i="5" a="1"/>
  <c r="H1922" i="5" s="1"/>
  <c r="I1922" i="5"/>
  <c r="P1922" i="5"/>
  <c r="H1923" i="5" a="1"/>
  <c r="H1923" i="5" s="1"/>
  <c r="I1923" i="5"/>
  <c r="P1923" i="5"/>
  <c r="H1924" i="5" a="1"/>
  <c r="H1924" i="5" s="1"/>
  <c r="I1924" i="5"/>
  <c r="P1924" i="5"/>
  <c r="H1925" i="5" a="1"/>
  <c r="H1925" i="5" s="1"/>
  <c r="I1925" i="5"/>
  <c r="P1925" i="5"/>
  <c r="H1926" i="5" a="1"/>
  <c r="H1926" i="5" s="1"/>
  <c r="I1926" i="5"/>
  <c r="P1926" i="5"/>
  <c r="H1927" i="5" a="1"/>
  <c r="H1927" i="5" s="1"/>
  <c r="I1927" i="5"/>
  <c r="P1927" i="5"/>
  <c r="H1928" i="5" a="1"/>
  <c r="H1928" i="5" s="1"/>
  <c r="I1928" i="5"/>
  <c r="P1928" i="5"/>
  <c r="H1929" i="5" a="1"/>
  <c r="H1929" i="5" s="1"/>
  <c r="I1929" i="5"/>
  <c r="P1929" i="5"/>
  <c r="H1930" i="5" a="1"/>
  <c r="H1930" i="5" s="1"/>
  <c r="I1930" i="5"/>
  <c r="P1930" i="5"/>
  <c r="H1931" i="5" a="1"/>
  <c r="H1931" i="5" s="1"/>
  <c r="I1931" i="5"/>
  <c r="P1931" i="5"/>
  <c r="H1932" i="5" a="1"/>
  <c r="H1932" i="5" s="1"/>
  <c r="I1932" i="5"/>
  <c r="P1932" i="5"/>
  <c r="H1933" i="5" a="1"/>
  <c r="H1933" i="5" s="1"/>
  <c r="I1933" i="5"/>
  <c r="P1933" i="5"/>
  <c r="H1934" i="5" a="1"/>
  <c r="H1934" i="5" s="1"/>
  <c r="I1934" i="5"/>
  <c r="P1934" i="5"/>
  <c r="H1935" i="5" a="1"/>
  <c r="H1935" i="5" s="1"/>
  <c r="I1935" i="5"/>
  <c r="P1935" i="5"/>
  <c r="H1936" i="5" a="1"/>
  <c r="H1936" i="5" s="1"/>
  <c r="I1936" i="5"/>
  <c r="P1936" i="5"/>
  <c r="H1937" i="5" a="1"/>
  <c r="H1937" i="5" s="1"/>
  <c r="I1937" i="5"/>
  <c r="P1937" i="5"/>
  <c r="H1938" i="5" a="1"/>
  <c r="H1938" i="5" s="1"/>
  <c r="I1938" i="5"/>
  <c r="P1938" i="5"/>
  <c r="H1939" i="5" a="1"/>
  <c r="H1939" i="5" s="1"/>
  <c r="I1939" i="5"/>
  <c r="P1939" i="5"/>
  <c r="H1940" i="5" a="1"/>
  <c r="H1940" i="5" s="1"/>
  <c r="I1940" i="5"/>
  <c r="P1940" i="5"/>
  <c r="H1941" i="5" a="1"/>
  <c r="H1941" i="5" s="1"/>
  <c r="I1941" i="5"/>
  <c r="P1941" i="5"/>
  <c r="H1942" i="5" a="1"/>
  <c r="H1942" i="5" s="1"/>
  <c r="I1942" i="5"/>
  <c r="P1942" i="5"/>
  <c r="H1943" i="5" a="1"/>
  <c r="H1943" i="5" s="1"/>
  <c r="I1943" i="5"/>
  <c r="P1943" i="5"/>
  <c r="H1944" i="5" a="1"/>
  <c r="H1944" i="5" s="1"/>
  <c r="I1944" i="5"/>
  <c r="P1944" i="5"/>
  <c r="H1945" i="5" a="1"/>
  <c r="H1945" i="5" s="1"/>
  <c r="I1945" i="5"/>
  <c r="P1945" i="5"/>
  <c r="O1853" i="5" l="1"/>
  <c r="O1843" i="5"/>
  <c r="J1880" i="5"/>
  <c r="J1933" i="5"/>
  <c r="J1909" i="5"/>
  <c r="J1899" i="5"/>
  <c r="J1886" i="5"/>
  <c r="O1862" i="5"/>
  <c r="J1930" i="5"/>
  <c r="J1832" i="5"/>
  <c r="J1908" i="5"/>
  <c r="J1887" i="5"/>
  <c r="J1850" i="5"/>
  <c r="J1826" i="5"/>
  <c r="J1945" i="5"/>
  <c r="J1921" i="5"/>
  <c r="J1889" i="5"/>
  <c r="J1884" i="5"/>
  <c r="O1868" i="5"/>
  <c r="O1839" i="5"/>
  <c r="J1823" i="5"/>
  <c r="O1934" i="5"/>
  <c r="J1918" i="5"/>
  <c r="O1836" i="5"/>
  <c r="O1845" i="5"/>
  <c r="J1871" i="5"/>
  <c r="J1890" i="5"/>
  <c r="J1877" i="5"/>
  <c r="O1919" i="5"/>
  <c r="J1895" i="5"/>
  <c r="J1912" i="5"/>
  <c r="J1883" i="5"/>
  <c r="J1859" i="5"/>
  <c r="O1910" i="5"/>
  <c r="O1847" i="5"/>
  <c r="O1937" i="5"/>
  <c r="O1854" i="5"/>
  <c r="O1913" i="5"/>
  <c r="O1891" i="5"/>
  <c r="O1922" i="5"/>
  <c r="J1868" i="5"/>
  <c r="O1841" i="5"/>
  <c r="O1827" i="5"/>
  <c r="O1906" i="5"/>
  <c r="O1871" i="5"/>
  <c r="O1844" i="5"/>
  <c r="O1838" i="5"/>
  <c r="O1830" i="5"/>
  <c r="O1900" i="5"/>
  <c r="O1945" i="5"/>
  <c r="O1928" i="5"/>
  <c r="J1915" i="5"/>
  <c r="O1889" i="5"/>
  <c r="O1877" i="5"/>
  <c r="O1873" i="5"/>
  <c r="O1866" i="5"/>
  <c r="O1920" i="5"/>
  <c r="O1896" i="5"/>
  <c r="O1860" i="5"/>
  <c r="J1853" i="5"/>
  <c r="O1832" i="5"/>
  <c r="O1821" i="5"/>
  <c r="O1886" i="5"/>
  <c r="O1828" i="5"/>
  <c r="O1817" i="5"/>
  <c r="O1925" i="5"/>
  <c r="O1912" i="5"/>
  <c r="O1890" i="5"/>
  <c r="O1882" i="5"/>
  <c r="O1850" i="5"/>
  <c r="O1921" i="5"/>
  <c r="O1899" i="5"/>
  <c r="O1859" i="5"/>
  <c r="O1855" i="5"/>
  <c r="O1835" i="5"/>
  <c r="O1833" i="5"/>
  <c r="J1939" i="5"/>
  <c r="O1939" i="5"/>
  <c r="J1942" i="5"/>
  <c r="O1942" i="5"/>
  <c r="J1867" i="5"/>
  <c r="O1897" i="5"/>
  <c r="O1869" i="5"/>
  <c r="J1862" i="5"/>
  <c r="O1851" i="5"/>
  <c r="J1841" i="5"/>
  <c r="J1835" i="5"/>
  <c r="O1826" i="5"/>
  <c r="O1936" i="5"/>
  <c r="O1935" i="5"/>
  <c r="O1930" i="5"/>
  <c r="O1916" i="5"/>
  <c r="O1904" i="5"/>
  <c r="O1888" i="5"/>
  <c r="O1926" i="5"/>
  <c r="O1911" i="5"/>
  <c r="O1902" i="5"/>
  <c r="O1895" i="5"/>
  <c r="O1883" i="5"/>
  <c r="J1882" i="5"/>
  <c r="O1880" i="5"/>
  <c r="O1874" i="5"/>
  <c r="J1844" i="5"/>
  <c r="O1823" i="5"/>
  <c r="J1924" i="5"/>
  <c r="O1848" i="5"/>
  <c r="O1931" i="5"/>
  <c r="O1917" i="5"/>
  <c r="O1893" i="5"/>
  <c r="O1878" i="5"/>
  <c r="O1842" i="5"/>
  <c r="O1824" i="5"/>
  <c r="O1819" i="5"/>
  <c r="J1943" i="5"/>
  <c r="O1943" i="5"/>
  <c r="J1911" i="5"/>
  <c r="J1898" i="5"/>
  <c r="O1898" i="5"/>
  <c r="J1932" i="5"/>
  <c r="O1932" i="5"/>
  <c r="O1940" i="5"/>
  <c r="J1940" i="5"/>
  <c r="J1923" i="5"/>
  <c r="O1923" i="5"/>
  <c r="J1938" i="5"/>
  <c r="O1938" i="5"/>
  <c r="J1929" i="5"/>
  <c r="O1929" i="5"/>
  <c r="J1914" i="5"/>
  <c r="O1914" i="5"/>
  <c r="O1941" i="5"/>
  <c r="J1941" i="5"/>
  <c r="O1944" i="5"/>
  <c r="J1944" i="5"/>
  <c r="J1920" i="5"/>
  <c r="J1875" i="5"/>
  <c r="O1875" i="5"/>
  <c r="J1846" i="5"/>
  <c r="J1834" i="5"/>
  <c r="J1913" i="5"/>
  <c r="J1905" i="5"/>
  <c r="O1908" i="5"/>
  <c r="J1894" i="5"/>
  <c r="O1894" i="5"/>
  <c r="O1881" i="5"/>
  <c r="J1881" i="5"/>
  <c r="J1876" i="5"/>
  <c r="O1876" i="5"/>
  <c r="J1861" i="5"/>
  <c r="O1861" i="5"/>
  <c r="J1838" i="5"/>
  <c r="J1829" i="5"/>
  <c r="J1935" i="5"/>
  <c r="J1870" i="5"/>
  <c r="O1870" i="5"/>
  <c r="J1840" i="5"/>
  <c r="O1840" i="5"/>
  <c r="O1816" i="5"/>
  <c r="J1816" i="5"/>
  <c r="J1934" i="5"/>
  <c r="J1925" i="5"/>
  <c r="J1916" i="5"/>
  <c r="O1905" i="5"/>
  <c r="J1900" i="5"/>
  <c r="J1891" i="5"/>
  <c r="J1849" i="5"/>
  <c r="O1849" i="5"/>
  <c r="J1879" i="5"/>
  <c r="O1879" i="5"/>
  <c r="J1922" i="5"/>
  <c r="O1918" i="5"/>
  <c r="J1917" i="5"/>
  <c r="O1907" i="5"/>
  <c r="J1907" i="5"/>
  <c r="J1936" i="5"/>
  <c r="J1927" i="5"/>
  <c r="J1904" i="5"/>
  <c r="J1902" i="5"/>
  <c r="J1896" i="5"/>
  <c r="J1893" i="5"/>
  <c r="O1892" i="5"/>
  <c r="J1852" i="5"/>
  <c r="O1852" i="5"/>
  <c r="O1834" i="5"/>
  <c r="J1825" i="5"/>
  <c r="O1825" i="5"/>
  <c r="J1931" i="5"/>
  <c r="O1927" i="5"/>
  <c r="J1926" i="5"/>
  <c r="O1909" i="5"/>
  <c r="J1903" i="5"/>
  <c r="O1903" i="5"/>
  <c r="J1888" i="5"/>
  <c r="J1885" i="5"/>
  <c r="J1937" i="5"/>
  <c r="O1933" i="5"/>
  <c r="J1928" i="5"/>
  <c r="O1924" i="5"/>
  <c r="J1919" i="5"/>
  <c r="O1915" i="5"/>
  <c r="J1910" i="5"/>
  <c r="J1906" i="5"/>
  <c r="O1901" i="5"/>
  <c r="J1901" i="5"/>
  <c r="J1892" i="5"/>
  <c r="O1885" i="5"/>
  <c r="J1857" i="5"/>
  <c r="O1857" i="5"/>
  <c r="J1855" i="5"/>
  <c r="O1884" i="5"/>
  <c r="J1872" i="5"/>
  <c r="O1872" i="5"/>
  <c r="J1866" i="5"/>
  <c r="O1864" i="5"/>
  <c r="J1858" i="5"/>
  <c r="O1858" i="5"/>
  <c r="O1856" i="5"/>
  <c r="J1847" i="5"/>
  <c r="J1821" i="5"/>
  <c r="J1819" i="5"/>
  <c r="J1897" i="5"/>
  <c r="O1887" i="5"/>
  <c r="J1873" i="5"/>
  <c r="J1864" i="5"/>
  <c r="J1856" i="5"/>
  <c r="J1843" i="5"/>
  <c r="J1830" i="5"/>
  <c r="J1874" i="5"/>
  <c r="O1865" i="5"/>
  <c r="J1839" i="5"/>
  <c r="O1837" i="5"/>
  <c r="J1828" i="5"/>
  <c r="J1822" i="5"/>
  <c r="O1822" i="5"/>
  <c r="O1820" i="5"/>
  <c r="J1817" i="5"/>
  <c r="J1865" i="5"/>
  <c r="J1848" i="5"/>
  <c r="O1846" i="5"/>
  <c r="J1837" i="5"/>
  <c r="J1831" i="5"/>
  <c r="O1831" i="5"/>
  <c r="O1829" i="5"/>
  <c r="J1820" i="5"/>
  <c r="J1878" i="5"/>
  <c r="J1869" i="5"/>
  <c r="J1860" i="5"/>
  <c r="J1851" i="5"/>
  <c r="J1842" i="5"/>
  <c r="J1833" i="5"/>
  <c r="J1824" i="5"/>
  <c r="O1818" i="5"/>
  <c r="J1818" i="5"/>
  <c r="J1863" i="5"/>
  <c r="J1854" i="5"/>
  <c r="J1845" i="5"/>
  <c r="J1836" i="5"/>
  <c r="J1827" i="5"/>
  <c r="O1867" i="5"/>
  <c r="O1863" i="5"/>
  <c r="O1815" i="5"/>
  <c r="J1815" i="5"/>
  <c r="J861" i="15"/>
  <c r="O9" i="8" l="1"/>
  <c r="P9" i="8"/>
  <c r="N3" i="8"/>
  <c r="I1029" i="5"/>
  <c r="H3" i="15" a="1"/>
  <c r="H3" i="15" s="1"/>
  <c r="H4" i="15" a="1"/>
  <c r="H4" i="15" s="1"/>
  <c r="H5" i="15" a="1"/>
  <c r="H5" i="15" s="1"/>
  <c r="H6" i="15" a="1"/>
  <c r="H6" i="15" s="1"/>
  <c r="H7" i="15" a="1"/>
  <c r="H7" i="15" s="1"/>
  <c r="H8" i="15" a="1"/>
  <c r="H8" i="15" s="1"/>
  <c r="H9" i="15" a="1"/>
  <c r="H9" i="15" s="1"/>
  <c r="H10" i="15" a="1"/>
  <c r="H10" i="15" s="1"/>
  <c r="H11" i="15" a="1"/>
  <c r="H11" i="15" s="1"/>
  <c r="H12" i="15" a="1"/>
  <c r="H12" i="15" s="1"/>
  <c r="H13" i="15" a="1"/>
  <c r="H13" i="15" s="1"/>
  <c r="H14" i="15" a="1"/>
  <c r="H14" i="15" s="1"/>
  <c r="H15" i="15" a="1"/>
  <c r="H15" i="15" s="1"/>
  <c r="H16" i="15" a="1"/>
  <c r="H16" i="15" s="1"/>
  <c r="H17" i="15" a="1"/>
  <c r="H17" i="15" s="1"/>
  <c r="H18" i="15" a="1"/>
  <c r="H18" i="15" s="1"/>
  <c r="H19" i="15" a="1"/>
  <c r="H19" i="15" s="1"/>
  <c r="H20" i="15" a="1"/>
  <c r="H20" i="15" s="1"/>
  <c r="H21" i="15" a="1"/>
  <c r="H21" i="15" s="1"/>
  <c r="H22" i="15" a="1"/>
  <c r="H22" i="15" s="1"/>
  <c r="H23" i="15" a="1"/>
  <c r="H23" i="15" s="1"/>
  <c r="H24" i="15" a="1"/>
  <c r="H24" i="15" s="1"/>
  <c r="H25" i="15" a="1"/>
  <c r="H25" i="15" s="1"/>
  <c r="H26" i="15" a="1"/>
  <c r="H26" i="15" s="1"/>
  <c r="H27" i="15" a="1"/>
  <c r="H27" i="15" s="1"/>
  <c r="H28" i="15" a="1"/>
  <c r="H28" i="15" s="1"/>
  <c r="H29" i="15" a="1"/>
  <c r="H29" i="15" s="1"/>
  <c r="H30" i="15" a="1"/>
  <c r="H30" i="15" s="1"/>
  <c r="H31" i="15" a="1"/>
  <c r="H31" i="15" s="1"/>
  <c r="H32" i="15" a="1"/>
  <c r="H32" i="15" s="1"/>
  <c r="H33" i="15" a="1"/>
  <c r="H33" i="15" s="1"/>
  <c r="H34" i="15" a="1"/>
  <c r="H34" i="15" s="1"/>
  <c r="H35" i="15" a="1"/>
  <c r="H35" i="15" s="1"/>
  <c r="H36" i="15" a="1"/>
  <c r="H36" i="15" s="1"/>
  <c r="H37" i="15" a="1"/>
  <c r="H37" i="15" s="1"/>
  <c r="H38" i="15" a="1"/>
  <c r="H38" i="15" s="1"/>
  <c r="H39" i="15" a="1"/>
  <c r="H39" i="15" s="1"/>
  <c r="H40" i="15" a="1"/>
  <c r="H40" i="15" s="1"/>
  <c r="H41" i="15" a="1"/>
  <c r="H41" i="15" s="1"/>
  <c r="H42" i="15" a="1"/>
  <c r="H42" i="15" s="1"/>
  <c r="H43" i="15" a="1"/>
  <c r="H43" i="15" s="1"/>
  <c r="H44" i="15" a="1"/>
  <c r="H44" i="15" s="1"/>
  <c r="H45" i="15" a="1"/>
  <c r="H45" i="15" s="1"/>
  <c r="H46" i="15" a="1"/>
  <c r="H46" i="15" s="1"/>
  <c r="H47" i="15" a="1"/>
  <c r="H47" i="15" s="1"/>
  <c r="H48" i="15" a="1"/>
  <c r="H48" i="15" s="1"/>
  <c r="H49" i="15" a="1"/>
  <c r="H49" i="15" s="1"/>
  <c r="H50" i="15" a="1"/>
  <c r="H50" i="15" s="1"/>
  <c r="H51" i="15" a="1"/>
  <c r="H51" i="15" s="1"/>
  <c r="H52" i="15" a="1"/>
  <c r="H52" i="15" s="1"/>
  <c r="H53" i="15" a="1"/>
  <c r="H53" i="15" s="1"/>
  <c r="H54" i="15" a="1"/>
  <c r="H54" i="15" s="1"/>
  <c r="H55" i="15" a="1"/>
  <c r="H55" i="15" s="1"/>
  <c r="H56" i="15" a="1"/>
  <c r="H56" i="15" s="1"/>
  <c r="H57" i="15" a="1"/>
  <c r="H57" i="15" s="1"/>
  <c r="H58" i="15" a="1"/>
  <c r="H58" i="15" s="1"/>
  <c r="H59" i="15" a="1"/>
  <c r="H59" i="15" s="1"/>
  <c r="H60" i="15" a="1"/>
  <c r="H60" i="15" s="1"/>
  <c r="H61" i="15" a="1"/>
  <c r="H61" i="15" s="1"/>
  <c r="H62" i="15" a="1"/>
  <c r="H62" i="15" s="1"/>
  <c r="H63" i="15" a="1"/>
  <c r="H63" i="15" s="1"/>
  <c r="H64" i="15" a="1"/>
  <c r="H64" i="15" s="1"/>
  <c r="H65" i="15" a="1"/>
  <c r="H65" i="15" s="1"/>
  <c r="H66" i="15" a="1"/>
  <c r="H66" i="15" s="1"/>
  <c r="H67" i="15" a="1"/>
  <c r="H67" i="15" s="1"/>
  <c r="H68" i="15" a="1"/>
  <c r="H68" i="15" s="1"/>
  <c r="H69" i="15" a="1"/>
  <c r="H69" i="15" s="1"/>
  <c r="H70" i="15" a="1"/>
  <c r="H70" i="15" s="1"/>
  <c r="H71" i="15" a="1"/>
  <c r="H71" i="15" s="1"/>
  <c r="H72" i="15" a="1"/>
  <c r="H72" i="15" s="1"/>
  <c r="H73" i="15" a="1"/>
  <c r="H73" i="15" s="1"/>
  <c r="H74" i="15" a="1"/>
  <c r="H74" i="15" s="1"/>
  <c r="H75" i="15" a="1"/>
  <c r="H75" i="15" s="1"/>
  <c r="H76" i="15" a="1"/>
  <c r="H76" i="15" s="1"/>
  <c r="H77" i="15" a="1"/>
  <c r="H77" i="15" s="1"/>
  <c r="H78" i="15" a="1"/>
  <c r="H78" i="15" s="1"/>
  <c r="H79" i="15" a="1"/>
  <c r="H79" i="15" s="1"/>
  <c r="H80" i="15" a="1"/>
  <c r="H80" i="15" s="1"/>
  <c r="H81" i="15" a="1"/>
  <c r="H81" i="15" s="1"/>
  <c r="H82" i="15" a="1"/>
  <c r="H82" i="15" s="1"/>
  <c r="H83" i="15" a="1"/>
  <c r="H83" i="15" s="1"/>
  <c r="H84" i="15" a="1"/>
  <c r="H84" i="15" s="1"/>
  <c r="H85" i="15" a="1"/>
  <c r="H85" i="15" s="1"/>
  <c r="H86" i="15" a="1"/>
  <c r="H86" i="15" s="1"/>
  <c r="H87" i="15" a="1"/>
  <c r="H87" i="15" s="1"/>
  <c r="H88" i="15" a="1"/>
  <c r="H88" i="15" s="1"/>
  <c r="H89" i="15" a="1"/>
  <c r="H89" i="15" s="1"/>
  <c r="H90" i="15" a="1"/>
  <c r="H90" i="15" s="1"/>
  <c r="H91" i="15" a="1"/>
  <c r="H91" i="15" s="1"/>
  <c r="H92" i="15" a="1"/>
  <c r="H92" i="15" s="1"/>
  <c r="H93" i="15" a="1"/>
  <c r="H93" i="15" s="1"/>
  <c r="H94" i="15" a="1"/>
  <c r="H94" i="15" s="1"/>
  <c r="H95" i="15" a="1"/>
  <c r="H95" i="15" s="1"/>
  <c r="H96" i="15" a="1"/>
  <c r="H96" i="15" s="1"/>
  <c r="H97" i="15" a="1"/>
  <c r="H97" i="15" s="1"/>
  <c r="H98" i="15" a="1"/>
  <c r="H98" i="15" s="1"/>
  <c r="H99" i="15" a="1"/>
  <c r="H99" i="15" s="1"/>
  <c r="H100" i="15" a="1"/>
  <c r="H100" i="15" s="1"/>
  <c r="H101" i="15" a="1"/>
  <c r="H101" i="15" s="1"/>
  <c r="H102" i="15" a="1"/>
  <c r="H102" i="15" s="1"/>
  <c r="H103" i="15" a="1"/>
  <c r="H103" i="15" s="1"/>
  <c r="H104" i="15" a="1"/>
  <c r="H104" i="15" s="1"/>
  <c r="H105" i="15" a="1"/>
  <c r="H105" i="15" s="1"/>
  <c r="H106" i="15" a="1"/>
  <c r="H106" i="15" s="1"/>
  <c r="H107" i="15" a="1"/>
  <c r="H107" i="15" s="1"/>
  <c r="H108" i="15" a="1"/>
  <c r="H108" i="15" s="1"/>
  <c r="H109" i="15" a="1"/>
  <c r="H109" i="15" s="1"/>
  <c r="H110" i="15" a="1"/>
  <c r="H110" i="15" s="1"/>
  <c r="H111" i="15" a="1"/>
  <c r="H111" i="15" s="1"/>
  <c r="H112" i="15" a="1"/>
  <c r="H112" i="15" s="1"/>
  <c r="H113" i="15" a="1"/>
  <c r="H113" i="15" s="1"/>
  <c r="H114" i="15" a="1"/>
  <c r="H114" i="15" s="1"/>
  <c r="H115" i="15" a="1"/>
  <c r="H115" i="15" s="1"/>
  <c r="H116" i="15" a="1"/>
  <c r="H116" i="15" s="1"/>
  <c r="H117" i="15" a="1"/>
  <c r="H117" i="15" s="1"/>
  <c r="H118" i="15" a="1"/>
  <c r="H118" i="15" s="1"/>
  <c r="H119" i="15" a="1"/>
  <c r="H119" i="15" s="1"/>
  <c r="H120" i="15" a="1"/>
  <c r="H120" i="15" s="1"/>
  <c r="H121" i="15" a="1"/>
  <c r="H121" i="15" s="1"/>
  <c r="H122" i="15" a="1"/>
  <c r="H122" i="15" s="1"/>
  <c r="H123" i="15" a="1"/>
  <c r="H123" i="15" s="1"/>
  <c r="H124" i="15" a="1"/>
  <c r="H124" i="15" s="1"/>
  <c r="H125" i="15" a="1"/>
  <c r="H125" i="15" s="1"/>
  <c r="H126" i="15" a="1"/>
  <c r="H126" i="15" s="1"/>
  <c r="H127" i="15" a="1"/>
  <c r="H127" i="15" s="1"/>
  <c r="H128" i="15" a="1"/>
  <c r="H128" i="15" s="1"/>
  <c r="H129" i="15" a="1"/>
  <c r="H129" i="15" s="1"/>
  <c r="H130" i="15" a="1"/>
  <c r="H130" i="15" s="1"/>
  <c r="H131" i="15" a="1"/>
  <c r="H131" i="15" s="1"/>
  <c r="H132" i="15" a="1"/>
  <c r="H132" i="15" s="1"/>
  <c r="H133" i="15" a="1"/>
  <c r="H133" i="15" s="1"/>
  <c r="H134" i="15" a="1"/>
  <c r="H134" i="15" s="1"/>
  <c r="H135" i="15" a="1"/>
  <c r="H135" i="15" s="1"/>
  <c r="H136" i="15" a="1"/>
  <c r="H136" i="15" s="1"/>
  <c r="H137" i="15" a="1"/>
  <c r="H137" i="15" s="1"/>
  <c r="H138" i="15" a="1"/>
  <c r="H138" i="15" s="1"/>
  <c r="H139" i="15" a="1"/>
  <c r="H139" i="15" s="1"/>
  <c r="H140" i="15" a="1"/>
  <c r="H140" i="15" s="1"/>
  <c r="H141" i="15" a="1"/>
  <c r="H141" i="15" s="1"/>
  <c r="H142" i="15" a="1"/>
  <c r="H142" i="15" s="1"/>
  <c r="H143" i="15" a="1"/>
  <c r="H143" i="15" s="1"/>
  <c r="H144" i="15" a="1"/>
  <c r="H144" i="15" s="1"/>
  <c r="H145" i="15" a="1"/>
  <c r="H145" i="15" s="1"/>
  <c r="H146" i="15" a="1"/>
  <c r="H146" i="15" s="1"/>
  <c r="H147" i="15" a="1"/>
  <c r="H147" i="15" s="1"/>
  <c r="H148" i="15" a="1"/>
  <c r="H148" i="15" s="1"/>
  <c r="H149" i="15" a="1"/>
  <c r="H149" i="15" s="1"/>
  <c r="H150" i="15" a="1"/>
  <c r="H150" i="15" s="1"/>
  <c r="H151" i="15" a="1"/>
  <c r="H151" i="15" s="1"/>
  <c r="H152" i="15" a="1"/>
  <c r="H152" i="15" s="1"/>
  <c r="H153" i="15" a="1"/>
  <c r="H153" i="15" s="1"/>
  <c r="H154" i="15" a="1"/>
  <c r="H154" i="15" s="1"/>
  <c r="H155" i="15" a="1"/>
  <c r="H155" i="15" s="1"/>
  <c r="H156" i="15" a="1"/>
  <c r="H156" i="15" s="1"/>
  <c r="H157" i="15" a="1"/>
  <c r="H157" i="15" s="1"/>
  <c r="H158" i="15" a="1"/>
  <c r="H158" i="15" s="1"/>
  <c r="H159" i="15" a="1"/>
  <c r="H159" i="15" s="1"/>
  <c r="H160" i="15" a="1"/>
  <c r="H160" i="15" s="1"/>
  <c r="H161" i="15" a="1"/>
  <c r="H161" i="15" s="1"/>
  <c r="H162" i="15" a="1"/>
  <c r="H162" i="15" s="1"/>
  <c r="H163" i="15" a="1"/>
  <c r="H163" i="15" s="1"/>
  <c r="H164" i="15" a="1"/>
  <c r="H164" i="15" s="1"/>
  <c r="H165" i="15" a="1"/>
  <c r="H165" i="15" s="1"/>
  <c r="H166" i="15" a="1"/>
  <c r="H166" i="15" s="1"/>
  <c r="H167" i="15" a="1"/>
  <c r="H167" i="15" s="1"/>
  <c r="H168" i="15" a="1"/>
  <c r="H168" i="15" s="1"/>
  <c r="H169" i="15" a="1"/>
  <c r="H169" i="15" s="1"/>
  <c r="H170" i="15" a="1"/>
  <c r="H170" i="15" s="1"/>
  <c r="H171" i="15" a="1"/>
  <c r="H171" i="15" s="1"/>
  <c r="H172" i="15" a="1"/>
  <c r="H172" i="15" s="1"/>
  <c r="H173" i="15" a="1"/>
  <c r="H173" i="15" s="1"/>
  <c r="H174" i="15" a="1"/>
  <c r="H174" i="15" s="1"/>
  <c r="H175" i="15" a="1"/>
  <c r="H175" i="15" s="1"/>
  <c r="H176" i="15" a="1"/>
  <c r="H176" i="15" s="1"/>
  <c r="H177" i="15" a="1"/>
  <c r="H177" i="15" s="1"/>
  <c r="H178" i="15" a="1"/>
  <c r="H178" i="15" s="1"/>
  <c r="H179" i="15" a="1"/>
  <c r="H179" i="15" s="1"/>
  <c r="H180" i="15" a="1"/>
  <c r="H180" i="15" s="1"/>
  <c r="H181" i="15" a="1"/>
  <c r="H181" i="15" s="1"/>
  <c r="H182" i="15" a="1"/>
  <c r="H182" i="15" s="1"/>
  <c r="H183" i="15" a="1"/>
  <c r="H183" i="15" s="1"/>
  <c r="H184" i="15" a="1"/>
  <c r="H184" i="15" s="1"/>
  <c r="H185" i="15" a="1"/>
  <c r="H185" i="15" s="1"/>
  <c r="H186" i="15" a="1"/>
  <c r="H186" i="15" s="1"/>
  <c r="H187" i="15" a="1"/>
  <c r="H187" i="15" s="1"/>
  <c r="H188" i="15" a="1"/>
  <c r="H188" i="15" s="1"/>
  <c r="H189" i="15" a="1"/>
  <c r="H189" i="15" s="1"/>
  <c r="H190" i="15" a="1"/>
  <c r="H190" i="15" s="1"/>
  <c r="H191" i="15" a="1"/>
  <c r="H191" i="15" s="1"/>
  <c r="H192" i="15" a="1"/>
  <c r="H192" i="15" s="1"/>
  <c r="H193" i="15" a="1"/>
  <c r="H193" i="15" s="1"/>
  <c r="H194" i="15" a="1"/>
  <c r="H194" i="15" s="1"/>
  <c r="H195" i="15" a="1"/>
  <c r="H195" i="15" s="1"/>
  <c r="H196" i="15" a="1"/>
  <c r="H196" i="15" s="1"/>
  <c r="H197" i="15" a="1"/>
  <c r="H197" i="15" s="1"/>
  <c r="H198" i="15" a="1"/>
  <c r="H198" i="15" s="1"/>
  <c r="H199" i="15" a="1"/>
  <c r="H199" i="15" s="1"/>
  <c r="H200" i="15" a="1"/>
  <c r="H200" i="15" s="1"/>
  <c r="H201" i="15" a="1"/>
  <c r="H201" i="15" s="1"/>
  <c r="H202" i="15" a="1"/>
  <c r="H202" i="15" s="1"/>
  <c r="H203" i="15" a="1"/>
  <c r="H203" i="15" s="1"/>
  <c r="H204" i="15" a="1"/>
  <c r="H204" i="15" s="1"/>
  <c r="H205" i="15" a="1"/>
  <c r="H205" i="15" s="1"/>
  <c r="H206" i="15" a="1"/>
  <c r="H206" i="15" s="1"/>
  <c r="H207" i="15" a="1"/>
  <c r="H207" i="15" s="1"/>
  <c r="H208" i="15" a="1"/>
  <c r="H208" i="15" s="1"/>
  <c r="H209" i="15" a="1"/>
  <c r="H209" i="15" s="1"/>
  <c r="H210" i="15" a="1"/>
  <c r="H210" i="15" s="1"/>
  <c r="H211" i="15" a="1"/>
  <c r="H211" i="15" s="1"/>
  <c r="H212" i="15" a="1"/>
  <c r="H212" i="15" s="1"/>
  <c r="H213" i="15" a="1"/>
  <c r="H213" i="15" s="1"/>
  <c r="H214" i="15" a="1"/>
  <c r="H214" i="15" s="1"/>
  <c r="H215" i="15" a="1"/>
  <c r="H215" i="15" s="1"/>
  <c r="H216" i="15" a="1"/>
  <c r="H216" i="15" s="1"/>
  <c r="H217" i="15" a="1"/>
  <c r="H217" i="15" s="1"/>
  <c r="H218" i="15" a="1"/>
  <c r="H218" i="15" s="1"/>
  <c r="H219" i="15" a="1"/>
  <c r="H219" i="15" s="1"/>
  <c r="H220" i="15" a="1"/>
  <c r="H220" i="15" s="1"/>
  <c r="H221" i="15" a="1"/>
  <c r="H221" i="15" s="1"/>
  <c r="H222" i="15" a="1"/>
  <c r="H222" i="15" s="1"/>
  <c r="H223" i="15" a="1"/>
  <c r="H223" i="15" s="1"/>
  <c r="H224" i="15" a="1"/>
  <c r="H224" i="15" s="1"/>
  <c r="H225" i="15" a="1"/>
  <c r="H225" i="15" s="1"/>
  <c r="H226" i="15" a="1"/>
  <c r="H226" i="15" s="1"/>
  <c r="H227" i="15" a="1"/>
  <c r="H227" i="15" s="1"/>
  <c r="H228" i="15" a="1"/>
  <c r="H228" i="15" s="1"/>
  <c r="H229" i="15" a="1"/>
  <c r="H229" i="15" s="1"/>
  <c r="H230" i="15" a="1"/>
  <c r="H230" i="15" s="1"/>
  <c r="H231" i="15" a="1"/>
  <c r="H231" i="15" s="1"/>
  <c r="H232" i="15" a="1"/>
  <c r="H232" i="15" s="1"/>
  <c r="H233" i="15" a="1"/>
  <c r="H233" i="15" s="1"/>
  <c r="H234" i="15" a="1"/>
  <c r="H234" i="15" s="1"/>
  <c r="H235" i="15" a="1"/>
  <c r="H235" i="15" s="1"/>
  <c r="H236" i="15" a="1"/>
  <c r="H236" i="15" s="1"/>
  <c r="H237" i="15" a="1"/>
  <c r="H237" i="15" s="1"/>
  <c r="H238" i="15" a="1"/>
  <c r="H238" i="15" s="1"/>
  <c r="H239" i="15" a="1"/>
  <c r="H239" i="15" s="1"/>
  <c r="H240" i="15" a="1"/>
  <c r="H240" i="15" s="1"/>
  <c r="H241" i="15" a="1"/>
  <c r="H241" i="15" s="1"/>
  <c r="H242" i="15" a="1"/>
  <c r="H242" i="15" s="1"/>
  <c r="H243" i="15" a="1"/>
  <c r="H243" i="15" s="1"/>
  <c r="H244" i="15" a="1"/>
  <c r="H244" i="15" s="1"/>
  <c r="H245" i="15" a="1"/>
  <c r="H245" i="15" s="1"/>
  <c r="H246" i="15" a="1"/>
  <c r="H246" i="15" s="1"/>
  <c r="H247" i="15" a="1"/>
  <c r="H247" i="15" s="1"/>
  <c r="H248" i="15" a="1"/>
  <c r="H248" i="15" s="1"/>
  <c r="H249" i="15" a="1"/>
  <c r="H249" i="15" s="1"/>
  <c r="H250" i="15" a="1"/>
  <c r="H250" i="15" s="1"/>
  <c r="H251" i="15" a="1"/>
  <c r="H251" i="15" s="1"/>
  <c r="H252" i="15" a="1"/>
  <c r="H252" i="15" s="1"/>
  <c r="H253" i="15" a="1"/>
  <c r="H253" i="15" s="1"/>
  <c r="H254" i="15" a="1"/>
  <c r="H254" i="15" s="1"/>
  <c r="H255" i="15" a="1"/>
  <c r="H255" i="15" s="1"/>
  <c r="H256" i="15" a="1"/>
  <c r="H256" i="15" s="1"/>
  <c r="H257" i="15" a="1"/>
  <c r="H257" i="15" s="1"/>
  <c r="H258" i="15" a="1"/>
  <c r="H258" i="15" s="1"/>
  <c r="H259" i="15" a="1"/>
  <c r="H259" i="15" s="1"/>
  <c r="H260" i="15" a="1"/>
  <c r="H260" i="15" s="1"/>
  <c r="H261" i="15" a="1"/>
  <c r="H261" i="15" s="1"/>
  <c r="H262" i="15" a="1"/>
  <c r="H262" i="15" s="1"/>
  <c r="H263" i="15" a="1"/>
  <c r="H263" i="15" s="1"/>
  <c r="H264" i="15" a="1"/>
  <c r="H264" i="15" s="1"/>
  <c r="H265" i="15" a="1"/>
  <c r="H265" i="15" s="1"/>
  <c r="H266" i="15" a="1"/>
  <c r="H266" i="15" s="1"/>
  <c r="H267" i="15" a="1"/>
  <c r="H267" i="15" s="1"/>
  <c r="H268" i="15" a="1"/>
  <c r="H268" i="15" s="1"/>
  <c r="H269" i="15" a="1"/>
  <c r="H269" i="15" s="1"/>
  <c r="H270" i="15" a="1"/>
  <c r="H270" i="15" s="1"/>
  <c r="H271" i="15" a="1"/>
  <c r="H271" i="15" s="1"/>
  <c r="H272" i="15" a="1"/>
  <c r="H272" i="15" s="1"/>
  <c r="H273" i="15" a="1"/>
  <c r="H273" i="15" s="1"/>
  <c r="H274" i="15" a="1"/>
  <c r="H274" i="15" s="1"/>
  <c r="H275" i="15" a="1"/>
  <c r="H275" i="15" s="1"/>
  <c r="H276" i="15" a="1"/>
  <c r="H276" i="15" s="1"/>
  <c r="H277" i="15" a="1"/>
  <c r="H277" i="15" s="1"/>
  <c r="H278" i="15" a="1"/>
  <c r="H278" i="15" s="1"/>
  <c r="H279" i="15" a="1"/>
  <c r="H279" i="15" s="1"/>
  <c r="H280" i="15" a="1"/>
  <c r="H280" i="15" s="1"/>
  <c r="H281" i="15" a="1"/>
  <c r="H281" i="15" s="1"/>
  <c r="H282" i="15" a="1"/>
  <c r="H282" i="15" s="1"/>
  <c r="H283" i="15" a="1"/>
  <c r="H283" i="15" s="1"/>
  <c r="H284" i="15" a="1"/>
  <c r="H284" i="15" s="1"/>
  <c r="H285" i="15" a="1"/>
  <c r="H285" i="15" s="1"/>
  <c r="H286" i="15" a="1"/>
  <c r="H286" i="15" s="1"/>
  <c r="H287" i="15" a="1"/>
  <c r="H287" i="15" s="1"/>
  <c r="H288" i="15" a="1"/>
  <c r="H288" i="15" s="1"/>
  <c r="H289" i="15" a="1"/>
  <c r="H289" i="15" s="1"/>
  <c r="H290" i="15" a="1"/>
  <c r="H290" i="15" s="1"/>
  <c r="H291" i="15" a="1"/>
  <c r="H291" i="15" s="1"/>
  <c r="H292" i="15" a="1"/>
  <c r="H292" i="15" s="1"/>
  <c r="H293" i="15" a="1"/>
  <c r="H293" i="15" s="1"/>
  <c r="H294" i="15" a="1"/>
  <c r="H294" i="15" s="1"/>
  <c r="H295" i="15" a="1"/>
  <c r="H295" i="15" s="1"/>
  <c r="H296" i="15" a="1"/>
  <c r="H296" i="15" s="1"/>
  <c r="H297" i="15" a="1"/>
  <c r="H297" i="15" s="1"/>
  <c r="H298" i="15" a="1"/>
  <c r="H298" i="15" s="1"/>
  <c r="H299" i="15" a="1"/>
  <c r="H299" i="15" s="1"/>
  <c r="H300" i="15" a="1"/>
  <c r="H300" i="15" s="1"/>
  <c r="H301" i="15" a="1"/>
  <c r="H301" i="15" s="1"/>
  <c r="H302" i="15" a="1"/>
  <c r="H302" i="15" s="1"/>
  <c r="H303" i="15" a="1"/>
  <c r="H303" i="15" s="1"/>
  <c r="H304" i="15" a="1"/>
  <c r="H304" i="15" s="1"/>
  <c r="H305" i="15" a="1"/>
  <c r="H305" i="15" s="1"/>
  <c r="H306" i="15" a="1"/>
  <c r="H306" i="15" s="1"/>
  <c r="H307" i="15" a="1"/>
  <c r="H307" i="15" s="1"/>
  <c r="H308" i="15" a="1"/>
  <c r="H308" i="15" s="1"/>
  <c r="H309" i="15" a="1"/>
  <c r="H309" i="15" s="1"/>
  <c r="H310" i="15" a="1"/>
  <c r="H310" i="15" s="1"/>
  <c r="H311" i="15" a="1"/>
  <c r="H311" i="15" s="1"/>
  <c r="H312" i="15" a="1"/>
  <c r="H312" i="15" s="1"/>
  <c r="H313" i="15" a="1"/>
  <c r="H313" i="15" s="1"/>
  <c r="H314" i="15" a="1"/>
  <c r="H314" i="15" s="1"/>
  <c r="H315" i="15" a="1"/>
  <c r="H315" i="15" s="1"/>
  <c r="H316" i="15" a="1"/>
  <c r="H316" i="15" s="1"/>
  <c r="H317" i="15" a="1"/>
  <c r="H317" i="15" s="1"/>
  <c r="H318" i="15" a="1"/>
  <c r="H318" i="15" s="1"/>
  <c r="H319" i="15" a="1"/>
  <c r="H319" i="15" s="1"/>
  <c r="H320" i="15" a="1"/>
  <c r="H320" i="15" s="1"/>
  <c r="H321" i="15" a="1"/>
  <c r="H321" i="15" s="1"/>
  <c r="H322" i="15" a="1"/>
  <c r="H322" i="15" s="1"/>
  <c r="H323" i="15" a="1"/>
  <c r="H323" i="15" s="1"/>
  <c r="H324" i="15" a="1"/>
  <c r="H324" i="15" s="1"/>
  <c r="H325" i="15" a="1"/>
  <c r="H325" i="15" s="1"/>
  <c r="H326" i="15" a="1"/>
  <c r="H326" i="15" s="1"/>
  <c r="H327" i="15" a="1"/>
  <c r="H327" i="15" s="1"/>
  <c r="H328" i="15" a="1"/>
  <c r="H328" i="15" s="1"/>
  <c r="H329" i="15" a="1"/>
  <c r="H329" i="15" s="1"/>
  <c r="H330" i="15" a="1"/>
  <c r="H330" i="15" s="1"/>
  <c r="H331" i="15" a="1"/>
  <c r="H331" i="15" s="1"/>
  <c r="H332" i="15" a="1"/>
  <c r="H332" i="15" s="1"/>
  <c r="H333" i="15" a="1"/>
  <c r="H333" i="15" s="1"/>
  <c r="H334" i="15" a="1"/>
  <c r="H334" i="15" s="1"/>
  <c r="H335" i="15" a="1"/>
  <c r="H335" i="15" s="1"/>
  <c r="H336" i="15" a="1"/>
  <c r="H336" i="15" s="1"/>
  <c r="H337" i="15" a="1"/>
  <c r="H337" i="15" s="1"/>
  <c r="H338" i="15" a="1"/>
  <c r="H338" i="15" s="1"/>
  <c r="H339" i="15" a="1"/>
  <c r="H339" i="15" s="1"/>
  <c r="H340" i="15" a="1"/>
  <c r="H340" i="15" s="1"/>
  <c r="H341" i="15" a="1"/>
  <c r="H341" i="15" s="1"/>
  <c r="H342" i="15" a="1"/>
  <c r="H342" i="15" s="1"/>
  <c r="H343" i="15" a="1"/>
  <c r="H343" i="15" s="1"/>
  <c r="H344" i="15" a="1"/>
  <c r="H344" i="15" s="1"/>
  <c r="H345" i="15" a="1"/>
  <c r="H345" i="15" s="1"/>
  <c r="H346" i="15" a="1"/>
  <c r="H346" i="15" s="1"/>
  <c r="H347" i="15" a="1"/>
  <c r="H347" i="15" s="1"/>
  <c r="H348" i="15" a="1"/>
  <c r="H348" i="15" s="1"/>
  <c r="H349" i="15" a="1"/>
  <c r="H349" i="15" s="1"/>
  <c r="H350" i="15" a="1"/>
  <c r="H350" i="15" s="1"/>
  <c r="H351" i="15" a="1"/>
  <c r="H351" i="15" s="1"/>
  <c r="H352" i="15" a="1"/>
  <c r="H352" i="15" s="1"/>
  <c r="H353" i="15" a="1"/>
  <c r="H353" i="15" s="1"/>
  <c r="H354" i="15" a="1"/>
  <c r="H354" i="15" s="1"/>
  <c r="H355" i="15" a="1"/>
  <c r="H355" i="15" s="1"/>
  <c r="H356" i="15" a="1"/>
  <c r="H356" i="15" s="1"/>
  <c r="H357" i="15" a="1"/>
  <c r="H357" i="15" s="1"/>
  <c r="H358" i="15" a="1"/>
  <c r="H358" i="15" s="1"/>
  <c r="H359" i="15" a="1"/>
  <c r="H359" i="15" s="1"/>
  <c r="H360" i="15" a="1"/>
  <c r="H360" i="15" s="1"/>
  <c r="H361" i="15" a="1"/>
  <c r="H361" i="15" s="1"/>
  <c r="H362" i="15" a="1"/>
  <c r="H362" i="15" s="1"/>
  <c r="H363" i="15" a="1"/>
  <c r="H363" i="15" s="1"/>
  <c r="H364" i="15" a="1"/>
  <c r="H364" i="15" s="1"/>
  <c r="H365" i="15" a="1"/>
  <c r="H365" i="15" s="1"/>
  <c r="H366" i="15" a="1"/>
  <c r="H366" i="15" s="1"/>
  <c r="H367" i="15" a="1"/>
  <c r="H367" i="15" s="1"/>
  <c r="H368" i="15" a="1"/>
  <c r="H368" i="15" s="1"/>
  <c r="H369" i="15" a="1"/>
  <c r="H369" i="15" s="1"/>
  <c r="H370" i="15" a="1"/>
  <c r="H370" i="15" s="1"/>
  <c r="H371" i="15" a="1"/>
  <c r="H371" i="15" s="1"/>
  <c r="H372" i="15" a="1"/>
  <c r="H372" i="15" s="1"/>
  <c r="H373" i="15" a="1"/>
  <c r="H373" i="15" s="1"/>
  <c r="H374" i="15" a="1"/>
  <c r="H374" i="15" s="1"/>
  <c r="H375" i="15" a="1"/>
  <c r="H375" i="15" s="1"/>
  <c r="H376" i="15" a="1"/>
  <c r="H376" i="15" s="1"/>
  <c r="H377" i="15" a="1"/>
  <c r="H377" i="15" s="1"/>
  <c r="H378" i="15" a="1"/>
  <c r="H378" i="15" s="1"/>
  <c r="H379" i="15" a="1"/>
  <c r="H379" i="15" s="1"/>
  <c r="H380" i="15" a="1"/>
  <c r="H380" i="15" s="1"/>
  <c r="H381" i="15" a="1"/>
  <c r="H381" i="15" s="1"/>
  <c r="H382" i="15" a="1"/>
  <c r="H382" i="15" s="1"/>
  <c r="H383" i="15" a="1"/>
  <c r="H383" i="15" s="1"/>
  <c r="H384" i="15" a="1"/>
  <c r="H384" i="15" s="1"/>
  <c r="H385" i="15" a="1"/>
  <c r="H385" i="15" s="1"/>
  <c r="H386" i="15" a="1"/>
  <c r="H386" i="15" s="1"/>
  <c r="H387" i="15" a="1"/>
  <c r="H387" i="15" s="1"/>
  <c r="H388" i="15" a="1"/>
  <c r="H388" i="15" s="1"/>
  <c r="H389" i="15" a="1"/>
  <c r="H389" i="15" s="1"/>
  <c r="H390" i="15" a="1"/>
  <c r="H390" i="15" s="1"/>
  <c r="H391" i="15" a="1"/>
  <c r="H391" i="15" s="1"/>
  <c r="H392" i="15" a="1"/>
  <c r="H392" i="15" s="1"/>
  <c r="H393" i="15" a="1"/>
  <c r="H393" i="15" s="1"/>
  <c r="H394" i="15" a="1"/>
  <c r="H394" i="15" s="1"/>
  <c r="H395" i="15" a="1"/>
  <c r="H395" i="15" s="1"/>
  <c r="H396" i="15" a="1"/>
  <c r="H396" i="15" s="1"/>
  <c r="H397" i="15" a="1"/>
  <c r="H397" i="15" s="1"/>
  <c r="H398" i="15" a="1"/>
  <c r="H398" i="15" s="1"/>
  <c r="H399" i="15" a="1"/>
  <c r="H399" i="15" s="1"/>
  <c r="H400" i="15" a="1"/>
  <c r="H400" i="15" s="1"/>
  <c r="H401" i="15" a="1"/>
  <c r="H401" i="15" s="1"/>
  <c r="H402" i="15" a="1"/>
  <c r="H402" i="15" s="1"/>
  <c r="H403" i="15" a="1"/>
  <c r="H403" i="15" s="1"/>
  <c r="H404" i="15" a="1"/>
  <c r="H404" i="15" s="1"/>
  <c r="H405" i="15" a="1"/>
  <c r="H405" i="15" s="1"/>
  <c r="H406" i="15" a="1"/>
  <c r="H406" i="15" s="1"/>
  <c r="H407" i="15" a="1"/>
  <c r="H407" i="15" s="1"/>
  <c r="H408" i="15" a="1"/>
  <c r="H408" i="15" s="1"/>
  <c r="H409" i="15" a="1"/>
  <c r="H409" i="15" s="1"/>
  <c r="H410" i="15" a="1"/>
  <c r="H410" i="15" s="1"/>
  <c r="H411" i="15" a="1"/>
  <c r="H411" i="15" s="1"/>
  <c r="H412" i="15" a="1"/>
  <c r="H412" i="15" s="1"/>
  <c r="H413" i="15" a="1"/>
  <c r="H413" i="15" s="1"/>
  <c r="H414" i="15" a="1"/>
  <c r="H414" i="15" s="1"/>
  <c r="H415" i="15" a="1"/>
  <c r="H415" i="15" s="1"/>
  <c r="H416" i="15" a="1"/>
  <c r="H416" i="15" s="1"/>
  <c r="H417" i="15" a="1"/>
  <c r="H417" i="15" s="1"/>
  <c r="H418" i="15" a="1"/>
  <c r="H418" i="15" s="1"/>
  <c r="H419" i="15" a="1"/>
  <c r="H419" i="15" s="1"/>
  <c r="H420" i="15" a="1"/>
  <c r="H420" i="15" s="1"/>
  <c r="H421" i="15" a="1"/>
  <c r="H421" i="15" s="1"/>
  <c r="H422" i="15" a="1"/>
  <c r="H422" i="15" s="1"/>
  <c r="H423" i="15" a="1"/>
  <c r="H423" i="15" s="1"/>
  <c r="H424" i="15" a="1"/>
  <c r="H424" i="15" s="1"/>
  <c r="H425" i="15" a="1"/>
  <c r="H425" i="15" s="1"/>
  <c r="H426" i="15" a="1"/>
  <c r="H426" i="15" s="1"/>
  <c r="H427" i="15" a="1"/>
  <c r="H427" i="15" s="1"/>
  <c r="H428" i="15" a="1"/>
  <c r="H428" i="15" s="1"/>
  <c r="H429" i="15" a="1"/>
  <c r="H429" i="15" s="1"/>
  <c r="H430" i="15" a="1"/>
  <c r="H430" i="15" s="1"/>
  <c r="H431" i="15" a="1"/>
  <c r="H431" i="15" s="1"/>
  <c r="H432" i="15" a="1"/>
  <c r="H432" i="15" s="1"/>
  <c r="H433" i="15" a="1"/>
  <c r="H433" i="15" s="1"/>
  <c r="H434" i="15" a="1"/>
  <c r="H434" i="15" s="1"/>
  <c r="H435" i="15" a="1"/>
  <c r="H435" i="15" s="1"/>
  <c r="H436" i="15" a="1"/>
  <c r="H436" i="15" s="1"/>
  <c r="H437" i="15" a="1"/>
  <c r="H437" i="15" s="1"/>
  <c r="H438" i="15" a="1"/>
  <c r="H438" i="15" s="1"/>
  <c r="H439" i="15" a="1"/>
  <c r="H439" i="15" s="1"/>
  <c r="H440" i="15" a="1"/>
  <c r="H440" i="15" s="1"/>
  <c r="H441" i="15" a="1"/>
  <c r="H441" i="15" s="1"/>
  <c r="H442" i="15" a="1"/>
  <c r="H442" i="15" s="1"/>
  <c r="H443" i="15" a="1"/>
  <c r="H443" i="15" s="1"/>
  <c r="H444" i="15" a="1"/>
  <c r="H444" i="15" s="1"/>
  <c r="H445" i="15" a="1"/>
  <c r="H445" i="15" s="1"/>
  <c r="H446" i="15" a="1"/>
  <c r="H446" i="15" s="1"/>
  <c r="H447" i="15" a="1"/>
  <c r="H447" i="15" s="1"/>
  <c r="H448" i="15" a="1"/>
  <c r="H448" i="15" s="1"/>
  <c r="H449" i="15" a="1"/>
  <c r="H449" i="15" s="1"/>
  <c r="H450" i="15" a="1"/>
  <c r="H450" i="15" s="1"/>
  <c r="H451" i="15" a="1"/>
  <c r="H451" i="15" s="1"/>
  <c r="H452" i="15" a="1"/>
  <c r="H452" i="15" s="1"/>
  <c r="H453" i="15" a="1"/>
  <c r="H453" i="15" s="1"/>
  <c r="H454" i="15" a="1"/>
  <c r="H454" i="15" s="1"/>
  <c r="H455" i="15" a="1"/>
  <c r="H455" i="15" s="1"/>
  <c r="H456" i="15" a="1"/>
  <c r="H456" i="15" s="1"/>
  <c r="H457" i="15" a="1"/>
  <c r="H457" i="15" s="1"/>
  <c r="H458" i="15" a="1"/>
  <c r="H458" i="15" s="1"/>
  <c r="H459" i="15" a="1"/>
  <c r="H459" i="15" s="1"/>
  <c r="H460" i="15" a="1"/>
  <c r="H460" i="15" s="1"/>
  <c r="H461" i="15" a="1"/>
  <c r="H461" i="15" s="1"/>
  <c r="H462" i="15" a="1"/>
  <c r="H462" i="15" s="1"/>
  <c r="H463" i="15" a="1"/>
  <c r="H463" i="15" s="1"/>
  <c r="H464" i="15" a="1"/>
  <c r="H464" i="15" s="1"/>
  <c r="H465" i="15" a="1"/>
  <c r="H465" i="15" s="1"/>
  <c r="H466" i="15" a="1"/>
  <c r="H466" i="15" s="1"/>
  <c r="H467" i="15" a="1"/>
  <c r="H467" i="15" s="1"/>
  <c r="H468" i="15" a="1"/>
  <c r="H468" i="15" s="1"/>
  <c r="H469" i="15" a="1"/>
  <c r="H469" i="15" s="1"/>
  <c r="H470" i="15" a="1"/>
  <c r="H470" i="15" s="1"/>
  <c r="H471" i="15" a="1"/>
  <c r="H471" i="15" s="1"/>
  <c r="H472" i="15" a="1"/>
  <c r="H472" i="15" s="1"/>
  <c r="H473" i="15" a="1"/>
  <c r="H473" i="15" s="1"/>
  <c r="H474" i="15" a="1"/>
  <c r="H474" i="15" s="1"/>
  <c r="H475" i="15" a="1"/>
  <c r="H475" i="15" s="1"/>
  <c r="H476" i="15" a="1"/>
  <c r="H476" i="15" s="1"/>
  <c r="H477" i="15" a="1"/>
  <c r="H477" i="15" s="1"/>
  <c r="H478" i="15" a="1"/>
  <c r="H478" i="15" s="1"/>
  <c r="H479" i="15" a="1"/>
  <c r="H479" i="15" s="1"/>
  <c r="H480" i="15" a="1"/>
  <c r="H480" i="15" s="1"/>
  <c r="H481" i="15" a="1"/>
  <c r="H481" i="15" s="1"/>
  <c r="H482" i="15" a="1"/>
  <c r="H482" i="15" s="1"/>
  <c r="H483" i="15" a="1"/>
  <c r="H483" i="15" s="1"/>
  <c r="H484" i="15" a="1"/>
  <c r="H484" i="15" s="1"/>
  <c r="H485" i="15" a="1"/>
  <c r="H485" i="15" s="1"/>
  <c r="H486" i="15" a="1"/>
  <c r="H486" i="15" s="1"/>
  <c r="H487" i="15" a="1"/>
  <c r="H487" i="15" s="1"/>
  <c r="H488" i="15" a="1"/>
  <c r="H488" i="15" s="1"/>
  <c r="H489" i="15" a="1"/>
  <c r="H489" i="15" s="1"/>
  <c r="H490" i="15" a="1"/>
  <c r="H490" i="15" s="1"/>
  <c r="H491" i="15" a="1"/>
  <c r="H491" i="15" s="1"/>
  <c r="H492" i="15" a="1"/>
  <c r="H492" i="15" s="1"/>
  <c r="H493" i="15" a="1"/>
  <c r="H493" i="15" s="1"/>
  <c r="H494" i="15" a="1"/>
  <c r="H494" i="15" s="1"/>
  <c r="H495" i="15" a="1"/>
  <c r="H495" i="15" s="1"/>
  <c r="H496" i="15" a="1"/>
  <c r="H496" i="15" s="1"/>
  <c r="H497" i="15" a="1"/>
  <c r="H497" i="15" s="1"/>
  <c r="H498" i="15" a="1"/>
  <c r="H498" i="15" s="1"/>
  <c r="H499" i="15" a="1"/>
  <c r="H499" i="15" s="1"/>
  <c r="H500" i="15" a="1"/>
  <c r="H500" i="15" s="1"/>
  <c r="H501" i="15" a="1"/>
  <c r="H501" i="15" s="1"/>
  <c r="H502" i="15" a="1"/>
  <c r="H502" i="15" s="1"/>
  <c r="H503" i="15" a="1"/>
  <c r="H503" i="15" s="1"/>
  <c r="H504" i="15" a="1"/>
  <c r="H504" i="15" s="1"/>
  <c r="H505" i="15" a="1"/>
  <c r="H505" i="15" s="1"/>
  <c r="H506" i="15" a="1"/>
  <c r="H506" i="15" s="1"/>
  <c r="H507" i="15" a="1"/>
  <c r="H507" i="15" s="1"/>
  <c r="H508" i="15" a="1"/>
  <c r="H508" i="15" s="1"/>
  <c r="H509" i="15" a="1"/>
  <c r="H509" i="15" s="1"/>
  <c r="H510" i="15" a="1"/>
  <c r="H510" i="15" s="1"/>
  <c r="H511" i="15" a="1"/>
  <c r="H511" i="15" s="1"/>
  <c r="H512" i="15" a="1"/>
  <c r="H512" i="15" s="1"/>
  <c r="H513" i="15" a="1"/>
  <c r="H513" i="15" s="1"/>
  <c r="H514" i="15" a="1"/>
  <c r="H514" i="15" s="1"/>
  <c r="H515" i="15" a="1"/>
  <c r="H515" i="15" s="1"/>
  <c r="H516" i="15" a="1"/>
  <c r="H516" i="15" s="1"/>
  <c r="H517" i="15" a="1"/>
  <c r="H517" i="15" s="1"/>
  <c r="H518" i="15" a="1"/>
  <c r="H518" i="15" s="1"/>
  <c r="H519" i="15" a="1"/>
  <c r="H519" i="15" s="1"/>
  <c r="H520" i="15" a="1"/>
  <c r="H520" i="15" s="1"/>
  <c r="H521" i="15" a="1"/>
  <c r="H521" i="15" s="1"/>
  <c r="H522" i="15" a="1"/>
  <c r="H522" i="15" s="1"/>
  <c r="H523" i="15" a="1"/>
  <c r="H523" i="15" s="1"/>
  <c r="H524" i="15" a="1"/>
  <c r="H524" i="15" s="1"/>
  <c r="H525" i="15" a="1"/>
  <c r="H525" i="15" s="1"/>
  <c r="H526" i="15" a="1"/>
  <c r="H526" i="15" s="1"/>
  <c r="H527" i="15" a="1"/>
  <c r="H527" i="15" s="1"/>
  <c r="H528" i="15" a="1"/>
  <c r="H528" i="15" s="1"/>
  <c r="H529" i="15" a="1"/>
  <c r="H529" i="15" s="1"/>
  <c r="H530" i="15" a="1"/>
  <c r="H530" i="15" s="1"/>
  <c r="H531" i="15" a="1"/>
  <c r="H531" i="15" s="1"/>
  <c r="H532" i="15" a="1"/>
  <c r="H532" i="15" s="1"/>
  <c r="H533" i="15" a="1"/>
  <c r="H533" i="15" s="1"/>
  <c r="H534" i="15" a="1"/>
  <c r="H534" i="15" s="1"/>
  <c r="H535" i="15" a="1"/>
  <c r="H535" i="15" s="1"/>
  <c r="H536" i="15" a="1"/>
  <c r="H536" i="15" s="1"/>
  <c r="H537" i="15" a="1"/>
  <c r="H537" i="15" s="1"/>
  <c r="H538" i="15" a="1"/>
  <c r="H538" i="15" s="1"/>
  <c r="H539" i="15" a="1"/>
  <c r="H539" i="15" s="1"/>
  <c r="H540" i="15" a="1"/>
  <c r="H540" i="15" s="1"/>
  <c r="H541" i="15" a="1"/>
  <c r="H541" i="15" s="1"/>
  <c r="H542" i="15" a="1"/>
  <c r="H542" i="15" s="1"/>
  <c r="H543" i="15" a="1"/>
  <c r="H543" i="15" s="1"/>
  <c r="H544" i="15" a="1"/>
  <c r="H544" i="15" s="1"/>
  <c r="H545" i="15" a="1"/>
  <c r="H545" i="15" s="1"/>
  <c r="H546" i="15" a="1"/>
  <c r="H546" i="15" s="1"/>
  <c r="H547" i="15" a="1"/>
  <c r="H547" i="15" s="1"/>
  <c r="H548" i="15" a="1"/>
  <c r="H548" i="15" s="1"/>
  <c r="H549" i="15" a="1"/>
  <c r="H549" i="15" s="1"/>
  <c r="H550" i="15" a="1"/>
  <c r="H550" i="15" s="1"/>
  <c r="H551" i="15" a="1"/>
  <c r="H551" i="15" s="1"/>
  <c r="H552" i="15" a="1"/>
  <c r="H552" i="15" s="1"/>
  <c r="H553" i="15" a="1"/>
  <c r="H553" i="15" s="1"/>
  <c r="H554" i="15" a="1"/>
  <c r="H554" i="15" s="1"/>
  <c r="H555" i="15" a="1"/>
  <c r="H555" i="15" s="1"/>
  <c r="H556" i="15" a="1"/>
  <c r="H556" i="15" s="1"/>
  <c r="H557" i="15" a="1"/>
  <c r="H557" i="15" s="1"/>
  <c r="H558" i="15" a="1"/>
  <c r="H558" i="15" s="1"/>
  <c r="H559" i="15" a="1"/>
  <c r="H559" i="15" s="1"/>
  <c r="H560" i="15" a="1"/>
  <c r="H560" i="15" s="1"/>
  <c r="H561" i="15" a="1"/>
  <c r="H561" i="15" s="1"/>
  <c r="H562" i="15" a="1"/>
  <c r="H562" i="15" s="1"/>
  <c r="H563" i="15" a="1"/>
  <c r="H563" i="15" s="1"/>
  <c r="H564" i="15" a="1"/>
  <c r="H564" i="15" s="1"/>
  <c r="H565" i="15" a="1"/>
  <c r="H565" i="15" s="1"/>
  <c r="H566" i="15" a="1"/>
  <c r="H566" i="15" s="1"/>
  <c r="H567" i="15" a="1"/>
  <c r="H567" i="15" s="1"/>
  <c r="H568" i="15" a="1"/>
  <c r="H568" i="15" s="1"/>
  <c r="H569" i="15" a="1"/>
  <c r="H569" i="15" s="1"/>
  <c r="H570" i="15" a="1"/>
  <c r="H570" i="15" s="1"/>
  <c r="H571" i="15" a="1"/>
  <c r="H571" i="15" s="1"/>
  <c r="H572" i="15" a="1"/>
  <c r="H572" i="15" s="1"/>
  <c r="H573" i="15" a="1"/>
  <c r="H573" i="15" s="1"/>
  <c r="H574" i="15" a="1"/>
  <c r="H574" i="15" s="1"/>
  <c r="H575" i="15" a="1"/>
  <c r="H575" i="15" s="1"/>
  <c r="H576" i="15" a="1"/>
  <c r="H576" i="15" s="1"/>
  <c r="H577" i="15" a="1"/>
  <c r="H577" i="15" s="1"/>
  <c r="H578" i="15" a="1"/>
  <c r="H578" i="15" s="1"/>
  <c r="H579" i="15" a="1"/>
  <c r="H579" i="15" s="1"/>
  <c r="H580" i="15" a="1"/>
  <c r="H580" i="15" s="1"/>
  <c r="H581" i="15" a="1"/>
  <c r="H581" i="15" s="1"/>
  <c r="H582" i="15" a="1"/>
  <c r="H582" i="15" s="1"/>
  <c r="H583" i="15" a="1"/>
  <c r="H583" i="15" s="1"/>
  <c r="H584" i="15" a="1"/>
  <c r="H584" i="15" s="1"/>
  <c r="H585" i="15" a="1"/>
  <c r="H585" i="15" s="1"/>
  <c r="H586" i="15" a="1"/>
  <c r="H586" i="15" s="1"/>
  <c r="H587" i="15" a="1"/>
  <c r="H587" i="15" s="1"/>
  <c r="H588" i="15" a="1"/>
  <c r="H588" i="15" s="1"/>
  <c r="H589" i="15" a="1"/>
  <c r="H589" i="15" s="1"/>
  <c r="H590" i="15" a="1"/>
  <c r="H590" i="15" s="1"/>
  <c r="H591" i="15" a="1"/>
  <c r="H591" i="15" s="1"/>
  <c r="H592" i="15" a="1"/>
  <c r="H592" i="15" s="1"/>
  <c r="H593" i="15" a="1"/>
  <c r="H593" i="15" s="1"/>
  <c r="H594" i="15" a="1"/>
  <c r="H594" i="15" s="1"/>
  <c r="H595" i="15" a="1"/>
  <c r="H595" i="15" s="1"/>
  <c r="H596" i="15" a="1"/>
  <c r="H596" i="15" s="1"/>
  <c r="H597" i="15" a="1"/>
  <c r="H597" i="15" s="1"/>
  <c r="H598" i="15" a="1"/>
  <c r="H598" i="15" s="1"/>
  <c r="H599" i="15" a="1"/>
  <c r="H599" i="15" s="1"/>
  <c r="H600" i="15" a="1"/>
  <c r="H600" i="15" s="1"/>
  <c r="H601" i="15" a="1"/>
  <c r="H601" i="15" s="1"/>
  <c r="H602" i="15" a="1"/>
  <c r="H602" i="15" s="1"/>
  <c r="H603" i="15" a="1"/>
  <c r="H603" i="15" s="1"/>
  <c r="H604" i="15" a="1"/>
  <c r="H604" i="15" s="1"/>
  <c r="H605" i="15" a="1"/>
  <c r="H605" i="15" s="1"/>
  <c r="H606" i="15" a="1"/>
  <c r="H606" i="15" s="1"/>
  <c r="H607" i="15" a="1"/>
  <c r="H607" i="15" s="1"/>
  <c r="H608" i="15" a="1"/>
  <c r="H608" i="15" s="1"/>
  <c r="H609" i="15" a="1"/>
  <c r="H609" i="15" s="1"/>
  <c r="H610" i="15" a="1"/>
  <c r="H610" i="15" s="1"/>
  <c r="H611" i="15" a="1"/>
  <c r="H611" i="15" s="1"/>
  <c r="H612" i="15" a="1"/>
  <c r="H612" i="15" s="1"/>
  <c r="H613" i="15" a="1"/>
  <c r="H613" i="15" s="1"/>
  <c r="H614" i="15" a="1"/>
  <c r="H614" i="15" s="1"/>
  <c r="H615" i="15" a="1"/>
  <c r="H615" i="15" s="1"/>
  <c r="H616" i="15" a="1"/>
  <c r="H616" i="15" s="1"/>
  <c r="H617" i="15" a="1"/>
  <c r="H617" i="15" s="1"/>
  <c r="H618" i="15" a="1"/>
  <c r="H618" i="15" s="1"/>
  <c r="H619" i="15" a="1"/>
  <c r="H619" i="15" s="1"/>
  <c r="H620" i="15" a="1"/>
  <c r="H620" i="15" s="1"/>
  <c r="H621" i="15" a="1"/>
  <c r="H621" i="15" s="1"/>
  <c r="H622" i="15" a="1"/>
  <c r="H622" i="15" s="1"/>
  <c r="H623" i="15" a="1"/>
  <c r="H623" i="15" s="1"/>
  <c r="H624" i="15" a="1"/>
  <c r="H624" i="15" s="1"/>
  <c r="H625" i="15" a="1"/>
  <c r="H625" i="15" s="1"/>
  <c r="H626" i="15" a="1"/>
  <c r="H626" i="15" s="1"/>
  <c r="H627" i="15" a="1"/>
  <c r="H627" i="15" s="1"/>
  <c r="H628" i="15" a="1"/>
  <c r="H628" i="15" s="1"/>
  <c r="H629" i="15" a="1"/>
  <c r="H629" i="15" s="1"/>
  <c r="H630" i="15" a="1"/>
  <c r="H630" i="15" s="1"/>
  <c r="H631" i="15" a="1"/>
  <c r="H631" i="15" s="1"/>
  <c r="H632" i="15" a="1"/>
  <c r="H632" i="15" s="1"/>
  <c r="H633" i="15" a="1"/>
  <c r="H633" i="15" s="1"/>
  <c r="H634" i="15" a="1"/>
  <c r="H634" i="15" s="1"/>
  <c r="H635" i="15" a="1"/>
  <c r="H635" i="15" s="1"/>
  <c r="H636" i="15" a="1"/>
  <c r="H636" i="15" s="1"/>
  <c r="H637" i="15" a="1"/>
  <c r="H637" i="15" s="1"/>
  <c r="H638" i="15" a="1"/>
  <c r="H638" i="15" s="1"/>
  <c r="H639" i="15" a="1"/>
  <c r="H639" i="15" s="1"/>
  <c r="H640" i="15" a="1"/>
  <c r="H640" i="15" s="1"/>
  <c r="H641" i="15" a="1"/>
  <c r="H641" i="15" s="1"/>
  <c r="H642" i="15" a="1"/>
  <c r="H642" i="15" s="1"/>
  <c r="H643" i="15" a="1"/>
  <c r="H643" i="15" s="1"/>
  <c r="H644" i="15" a="1"/>
  <c r="H644" i="15" s="1"/>
  <c r="H645" i="15" a="1"/>
  <c r="H645" i="15" s="1"/>
  <c r="H646" i="15" a="1"/>
  <c r="H646" i="15" s="1"/>
  <c r="H647" i="15" a="1"/>
  <c r="H647" i="15" s="1"/>
  <c r="H648" i="15" a="1"/>
  <c r="H648" i="15" s="1"/>
  <c r="H649" i="15" a="1"/>
  <c r="H649" i="15" s="1"/>
  <c r="H650" i="15" a="1"/>
  <c r="H650" i="15" s="1"/>
  <c r="H651" i="15" a="1"/>
  <c r="H651" i="15" s="1"/>
  <c r="H652" i="15" a="1"/>
  <c r="H652" i="15" s="1"/>
  <c r="H653" i="15" a="1"/>
  <c r="H653" i="15" s="1"/>
  <c r="H654" i="15" a="1"/>
  <c r="H654" i="15" s="1"/>
  <c r="H655" i="15" a="1"/>
  <c r="H655" i="15" s="1"/>
  <c r="H656" i="15" a="1"/>
  <c r="H656" i="15" s="1"/>
  <c r="H657" i="15" a="1"/>
  <c r="H657" i="15" s="1"/>
  <c r="H658" i="15" a="1"/>
  <c r="H658" i="15" s="1"/>
  <c r="H659" i="15" a="1"/>
  <c r="H659" i="15" s="1"/>
  <c r="H660" i="15" a="1"/>
  <c r="H660" i="15" s="1"/>
  <c r="H661" i="15" a="1"/>
  <c r="H661" i="15" s="1"/>
  <c r="H662" i="15" a="1"/>
  <c r="H662" i="15" s="1"/>
  <c r="H663" i="15" a="1"/>
  <c r="H663" i="15" s="1"/>
  <c r="H664" i="15" a="1"/>
  <c r="H664" i="15" s="1"/>
  <c r="H665" i="15" a="1"/>
  <c r="H665" i="15" s="1"/>
  <c r="H666" i="15" a="1"/>
  <c r="H666" i="15" s="1"/>
  <c r="H667" i="15" a="1"/>
  <c r="H667" i="15" s="1"/>
  <c r="H668" i="15" a="1"/>
  <c r="H668" i="15" s="1"/>
  <c r="H669" i="15" a="1"/>
  <c r="H669" i="15" s="1"/>
  <c r="H670" i="15" a="1"/>
  <c r="H670" i="15" s="1"/>
  <c r="H671" i="15" a="1"/>
  <c r="H671" i="15" s="1"/>
  <c r="H672" i="15" a="1"/>
  <c r="H672" i="15" s="1"/>
  <c r="H673" i="15" a="1"/>
  <c r="H673" i="15" s="1"/>
  <c r="H674" i="15" a="1"/>
  <c r="H674" i="15" s="1"/>
  <c r="H675" i="15" a="1"/>
  <c r="H675" i="15" s="1"/>
  <c r="H676" i="15" a="1"/>
  <c r="H676" i="15" s="1"/>
  <c r="H677" i="15" a="1"/>
  <c r="H677" i="15" s="1"/>
  <c r="H678" i="15" a="1"/>
  <c r="H678" i="15" s="1"/>
  <c r="H679" i="15" a="1"/>
  <c r="H679" i="15" s="1"/>
  <c r="H680" i="15" a="1"/>
  <c r="H680" i="15" s="1"/>
  <c r="H681" i="15" a="1"/>
  <c r="H681" i="15" s="1"/>
  <c r="H682" i="15" a="1"/>
  <c r="H682" i="15" s="1"/>
  <c r="H683" i="15" a="1"/>
  <c r="H683" i="15" s="1"/>
  <c r="H684" i="15" a="1"/>
  <c r="H684" i="15" s="1"/>
  <c r="H685" i="15" a="1"/>
  <c r="H685" i="15" s="1"/>
  <c r="H686" i="15" a="1"/>
  <c r="H686" i="15" s="1"/>
  <c r="H687" i="15" a="1"/>
  <c r="H687" i="15" s="1"/>
  <c r="H688" i="15" a="1"/>
  <c r="H688" i="15" s="1"/>
  <c r="H689" i="15" a="1"/>
  <c r="H689" i="15" s="1"/>
  <c r="H690" i="15" a="1"/>
  <c r="H690" i="15" s="1"/>
  <c r="H691" i="15" a="1"/>
  <c r="H691" i="15" s="1"/>
  <c r="H692" i="15" a="1"/>
  <c r="H692" i="15" s="1"/>
  <c r="H693" i="15" a="1"/>
  <c r="H693" i="15" s="1"/>
  <c r="H694" i="15" a="1"/>
  <c r="H694" i="15" s="1"/>
  <c r="H695" i="15" a="1"/>
  <c r="H695" i="15" s="1"/>
  <c r="H696" i="15" a="1"/>
  <c r="H696" i="15" s="1"/>
  <c r="H697" i="15" a="1"/>
  <c r="H697" i="15" s="1"/>
  <c r="H698" i="15" a="1"/>
  <c r="H698" i="15" s="1"/>
  <c r="H699" i="15" a="1"/>
  <c r="H699" i="15" s="1"/>
  <c r="H700" i="15" a="1"/>
  <c r="H700" i="15" s="1"/>
  <c r="H701" i="15" a="1"/>
  <c r="H701" i="15" s="1"/>
  <c r="H702" i="15" a="1"/>
  <c r="H702" i="15" s="1"/>
  <c r="H703" i="15" a="1"/>
  <c r="H703" i="15" s="1"/>
  <c r="H704" i="15" a="1"/>
  <c r="H704" i="15" s="1"/>
  <c r="H705" i="15" a="1"/>
  <c r="H705" i="15" s="1"/>
  <c r="H706" i="15" a="1"/>
  <c r="H706" i="15" s="1"/>
  <c r="H707" i="15" a="1"/>
  <c r="H707" i="15" s="1"/>
  <c r="H708" i="15" a="1"/>
  <c r="H708" i="15" s="1"/>
  <c r="H709" i="15" a="1"/>
  <c r="H709" i="15" s="1"/>
  <c r="H710" i="15" a="1"/>
  <c r="H710" i="15" s="1"/>
  <c r="H711" i="15" a="1"/>
  <c r="H711" i="15" s="1"/>
  <c r="H712" i="15" a="1"/>
  <c r="H712" i="15" s="1"/>
  <c r="H713" i="15" a="1"/>
  <c r="H713" i="15" s="1"/>
  <c r="H714" i="15" a="1"/>
  <c r="H714" i="15" s="1"/>
  <c r="H715" i="15" a="1"/>
  <c r="H715" i="15" s="1"/>
  <c r="H716" i="15" a="1"/>
  <c r="H716" i="15" s="1"/>
  <c r="H717" i="15" a="1"/>
  <c r="H717" i="15" s="1"/>
  <c r="H718" i="15" a="1"/>
  <c r="H718" i="15" s="1"/>
  <c r="H719" i="15" a="1"/>
  <c r="H719" i="15" s="1"/>
  <c r="H720" i="15" a="1"/>
  <c r="H720" i="15" s="1"/>
  <c r="H721" i="15" a="1"/>
  <c r="H721" i="15" s="1"/>
  <c r="H722" i="15" a="1"/>
  <c r="H722" i="15" s="1"/>
  <c r="H723" i="15" a="1"/>
  <c r="H723" i="15" s="1"/>
  <c r="H724" i="15" a="1"/>
  <c r="H724" i="15" s="1"/>
  <c r="H725" i="15" a="1"/>
  <c r="H725" i="15" s="1"/>
  <c r="H726" i="15" a="1"/>
  <c r="H726" i="15" s="1"/>
  <c r="H727" i="15" a="1"/>
  <c r="H727" i="15" s="1"/>
  <c r="H728" i="15" a="1"/>
  <c r="H728" i="15" s="1"/>
  <c r="H729" i="15" a="1"/>
  <c r="H729" i="15" s="1"/>
  <c r="H730" i="15" a="1"/>
  <c r="H730" i="15" s="1"/>
  <c r="H731" i="15" a="1"/>
  <c r="H731" i="15" s="1"/>
  <c r="H732" i="15" a="1"/>
  <c r="H732" i="15" s="1"/>
  <c r="H733" i="15" a="1"/>
  <c r="H733" i="15" s="1"/>
  <c r="H734" i="15" a="1"/>
  <c r="H734" i="15" s="1"/>
  <c r="H735" i="15" a="1"/>
  <c r="H735" i="15" s="1"/>
  <c r="H736" i="15" a="1"/>
  <c r="H736" i="15" s="1"/>
  <c r="H737" i="15" a="1"/>
  <c r="H737" i="15" s="1"/>
  <c r="H738" i="15" a="1"/>
  <c r="H738" i="15" s="1"/>
  <c r="H739" i="15" a="1"/>
  <c r="H739" i="15" s="1"/>
  <c r="H740" i="15" a="1"/>
  <c r="H740" i="15" s="1"/>
  <c r="H741" i="15" a="1"/>
  <c r="H741" i="15" s="1"/>
  <c r="H742" i="15" a="1"/>
  <c r="H742" i="15" s="1"/>
  <c r="H743" i="15" a="1"/>
  <c r="H743" i="15" s="1"/>
  <c r="H744" i="15" a="1"/>
  <c r="H744" i="15" s="1"/>
  <c r="H745" i="15" a="1"/>
  <c r="H745" i="15" s="1"/>
  <c r="H746" i="15" a="1"/>
  <c r="H746" i="15" s="1"/>
  <c r="H747" i="15" a="1"/>
  <c r="H747" i="15" s="1"/>
  <c r="H748" i="15" a="1"/>
  <c r="H748" i="15" s="1"/>
  <c r="H749" i="15" a="1"/>
  <c r="H749" i="15" s="1"/>
  <c r="H750" i="15" a="1"/>
  <c r="H750" i="15" s="1"/>
  <c r="H751" i="15" a="1"/>
  <c r="H751" i="15" s="1"/>
  <c r="H752" i="15" a="1"/>
  <c r="H752" i="15" s="1"/>
  <c r="H753" i="15" a="1"/>
  <c r="H753" i="15" s="1"/>
  <c r="H754" i="15" a="1"/>
  <c r="H754" i="15" s="1"/>
  <c r="H755" i="15" a="1"/>
  <c r="H755" i="15" s="1"/>
  <c r="H756" i="15" a="1"/>
  <c r="H756" i="15" s="1"/>
  <c r="H757" i="15" a="1"/>
  <c r="H757" i="15" s="1"/>
  <c r="H758" i="15" a="1"/>
  <c r="H758" i="15" s="1"/>
  <c r="H759" i="15" a="1"/>
  <c r="H759" i="15" s="1"/>
  <c r="H760" i="15" a="1"/>
  <c r="H760" i="15" s="1"/>
  <c r="H761" i="15" a="1"/>
  <c r="H761" i="15" s="1"/>
  <c r="H762" i="15" a="1"/>
  <c r="H762" i="15" s="1"/>
  <c r="H763" i="15" a="1"/>
  <c r="H763" i="15" s="1"/>
  <c r="H764" i="15" a="1"/>
  <c r="H764" i="15" s="1"/>
  <c r="H765" i="15" a="1"/>
  <c r="H765" i="15" s="1"/>
  <c r="H766" i="15" a="1"/>
  <c r="H766" i="15" s="1"/>
  <c r="H767" i="15" a="1"/>
  <c r="H767" i="15" s="1"/>
  <c r="H768" i="15" a="1"/>
  <c r="H768" i="15" s="1"/>
  <c r="H769" i="15" a="1"/>
  <c r="H769" i="15" s="1"/>
  <c r="H770" i="15" a="1"/>
  <c r="H770" i="15" s="1"/>
  <c r="H771" i="15" a="1"/>
  <c r="H771" i="15" s="1"/>
  <c r="H772" i="15" a="1"/>
  <c r="H772" i="15" s="1"/>
  <c r="H773" i="15" a="1"/>
  <c r="H773" i="15" s="1"/>
  <c r="H774" i="15" a="1"/>
  <c r="H774" i="15" s="1"/>
  <c r="H775" i="15" a="1"/>
  <c r="H775" i="15" s="1"/>
  <c r="H776" i="15" a="1"/>
  <c r="H776" i="15" s="1"/>
  <c r="H777" i="15" a="1"/>
  <c r="H777" i="15" s="1"/>
  <c r="H778" i="15" a="1"/>
  <c r="H778" i="15" s="1"/>
  <c r="H779" i="15" a="1"/>
  <c r="H779" i="15" s="1"/>
  <c r="H780" i="15" a="1"/>
  <c r="H780" i="15" s="1"/>
  <c r="H781" i="15" a="1"/>
  <c r="H781" i="15" s="1"/>
  <c r="H782" i="15" a="1"/>
  <c r="H782" i="15" s="1"/>
  <c r="H783" i="15" a="1"/>
  <c r="H783" i="15" s="1"/>
  <c r="H784" i="15" a="1"/>
  <c r="H784" i="15" s="1"/>
  <c r="H785" i="15" a="1"/>
  <c r="H785" i="15" s="1"/>
  <c r="H786" i="15" a="1"/>
  <c r="H786" i="15" s="1"/>
  <c r="H787" i="15" a="1"/>
  <c r="H787" i="15" s="1"/>
  <c r="H788" i="15" a="1"/>
  <c r="H788" i="15" s="1"/>
  <c r="H789" i="15" a="1"/>
  <c r="H789" i="15" s="1"/>
  <c r="H790" i="15" a="1"/>
  <c r="H790" i="15" s="1"/>
  <c r="H791" i="15" a="1"/>
  <c r="H791" i="15" s="1"/>
  <c r="H792" i="15" a="1"/>
  <c r="H792" i="15" s="1"/>
  <c r="H793" i="15" a="1"/>
  <c r="H793" i="15" s="1"/>
  <c r="H794" i="15" a="1"/>
  <c r="H794" i="15" s="1"/>
  <c r="H795" i="15" a="1"/>
  <c r="H795" i="15" s="1"/>
  <c r="H796" i="15" a="1"/>
  <c r="H796" i="15" s="1"/>
  <c r="H797" i="15" a="1"/>
  <c r="H797" i="15" s="1"/>
  <c r="H798" i="15" a="1"/>
  <c r="H798" i="15" s="1"/>
  <c r="H799" i="15" a="1"/>
  <c r="H799" i="15" s="1"/>
  <c r="H800" i="15" a="1"/>
  <c r="H800" i="15" s="1"/>
  <c r="H801" i="15" a="1"/>
  <c r="H801" i="15" s="1"/>
  <c r="H802" i="15" a="1"/>
  <c r="H802" i="15" s="1"/>
  <c r="H803" i="15" a="1"/>
  <c r="H803" i="15" s="1"/>
  <c r="H804" i="15" a="1"/>
  <c r="H804" i="15" s="1"/>
  <c r="H805" i="15" a="1"/>
  <c r="H805" i="15" s="1"/>
  <c r="H806" i="15" a="1"/>
  <c r="H806" i="15" s="1"/>
  <c r="H807" i="15" a="1"/>
  <c r="H807" i="15" s="1"/>
  <c r="H808" i="15" a="1"/>
  <c r="H808" i="15" s="1"/>
  <c r="H809" i="15" a="1"/>
  <c r="H809" i="15" s="1"/>
  <c r="H810" i="15" a="1"/>
  <c r="H810" i="15" s="1"/>
  <c r="H811" i="15" a="1"/>
  <c r="H811" i="15" s="1"/>
  <c r="H812" i="15" a="1"/>
  <c r="H812" i="15" s="1"/>
  <c r="H813" i="15" a="1"/>
  <c r="H813" i="15" s="1"/>
  <c r="H814" i="15" a="1"/>
  <c r="H814" i="15" s="1"/>
  <c r="H815" i="15" a="1"/>
  <c r="H815" i="15" s="1"/>
  <c r="H816" i="15" a="1"/>
  <c r="H816" i="15" s="1"/>
  <c r="H817" i="15" a="1"/>
  <c r="H817" i="15" s="1"/>
  <c r="H818" i="15" a="1"/>
  <c r="H818" i="15" s="1"/>
  <c r="H819" i="15" a="1"/>
  <c r="H819" i="15" s="1"/>
  <c r="H820" i="15" a="1"/>
  <c r="H820" i="15" s="1"/>
  <c r="H821" i="15" a="1"/>
  <c r="H821" i="15" s="1"/>
  <c r="H822" i="15" a="1"/>
  <c r="H822" i="15" s="1"/>
  <c r="H823" i="15" a="1"/>
  <c r="H823" i="15" s="1"/>
  <c r="H824" i="15" a="1"/>
  <c r="H824" i="15" s="1"/>
  <c r="H825" i="15" a="1"/>
  <c r="H825" i="15" s="1"/>
  <c r="H826" i="15" a="1"/>
  <c r="H826" i="15" s="1"/>
  <c r="H827" i="15" a="1"/>
  <c r="H827" i="15" s="1"/>
  <c r="H828" i="15" a="1"/>
  <c r="H828" i="15" s="1"/>
  <c r="H829" i="15" a="1"/>
  <c r="H829" i="15" s="1"/>
  <c r="H830" i="15" a="1"/>
  <c r="H830" i="15" s="1"/>
  <c r="H831" i="15" a="1"/>
  <c r="H831" i="15" s="1"/>
  <c r="H832" i="15" a="1"/>
  <c r="H832" i="15" s="1"/>
  <c r="H833" i="15" a="1"/>
  <c r="H833" i="15" s="1"/>
  <c r="H834" i="15" a="1"/>
  <c r="H834" i="15" s="1"/>
  <c r="H835" i="15" a="1"/>
  <c r="H835" i="15" s="1"/>
  <c r="H836" i="15" a="1"/>
  <c r="H836" i="15" s="1"/>
  <c r="H837" i="15" a="1"/>
  <c r="H837" i="15" s="1"/>
  <c r="H838" i="15" a="1"/>
  <c r="H838" i="15" s="1"/>
  <c r="H839" i="15" a="1"/>
  <c r="H839" i="15" s="1"/>
  <c r="H840" i="15" a="1"/>
  <c r="H840" i="15" s="1"/>
  <c r="H841" i="15" a="1"/>
  <c r="H841" i="15" s="1"/>
  <c r="H842" i="15" a="1"/>
  <c r="H842" i="15" s="1"/>
  <c r="H843" i="15" a="1"/>
  <c r="H843" i="15" s="1"/>
  <c r="H844" i="15" a="1"/>
  <c r="H844" i="15" s="1"/>
  <c r="H845" i="15" a="1"/>
  <c r="H845" i="15" s="1"/>
  <c r="H846" i="15" a="1"/>
  <c r="H846" i="15" s="1"/>
  <c r="H847" i="15" a="1"/>
  <c r="H847" i="15" s="1"/>
  <c r="H848" i="15" a="1"/>
  <c r="H848" i="15" s="1"/>
  <c r="H849" i="15" a="1"/>
  <c r="H849" i="15" s="1"/>
  <c r="H850" i="15" a="1"/>
  <c r="H850" i="15" s="1"/>
  <c r="H851" i="15" a="1"/>
  <c r="H851" i="15" s="1"/>
  <c r="H852" i="15" a="1"/>
  <c r="H852" i="15" s="1"/>
  <c r="H853" i="15" a="1"/>
  <c r="H853" i="15" s="1"/>
  <c r="H854" i="15" a="1"/>
  <c r="H854" i="15" s="1"/>
  <c r="H855" i="15" a="1"/>
  <c r="H855" i="15" s="1"/>
  <c r="H856" i="15" a="1"/>
  <c r="H856" i="15" s="1"/>
  <c r="H857" i="15" a="1"/>
  <c r="H857" i="15" s="1"/>
  <c r="H858" i="15" a="1"/>
  <c r="H858" i="15" s="1"/>
  <c r="H859" i="15" a="1"/>
  <c r="H859" i="15" s="1"/>
  <c r="H860" i="15" a="1"/>
  <c r="H860" i="15" s="1"/>
  <c r="H861" i="15" a="1"/>
  <c r="H861" i="15" s="1"/>
  <c r="H2" i="15" a="1"/>
  <c r="H2" i="15" s="1"/>
  <c r="H3" i="11" a="1"/>
  <c r="H3" i="11" s="1"/>
  <c r="I3" i="11"/>
  <c r="P3" i="11"/>
  <c r="H4" i="11" a="1"/>
  <c r="H4" i="11" s="1"/>
  <c r="P4" i="11"/>
  <c r="H5" i="11" a="1"/>
  <c r="H5" i="11" s="1"/>
  <c r="P5" i="11"/>
  <c r="H6" i="11" a="1"/>
  <c r="H6" i="11" s="1"/>
  <c r="I6" i="11"/>
  <c r="P6" i="11"/>
  <c r="H7" i="11" a="1"/>
  <c r="H7" i="11" s="1"/>
  <c r="P7" i="11"/>
  <c r="P2" i="11"/>
  <c r="H2" i="11" a="1"/>
  <c r="H2" i="11" s="1"/>
  <c r="I4" i="5"/>
  <c r="I11" i="5"/>
  <c r="I19" i="5"/>
  <c r="I20" i="5"/>
  <c r="I21" i="5"/>
  <c r="I22" i="5"/>
  <c r="I23" i="5"/>
  <c r="I24" i="5"/>
  <c r="I25" i="5"/>
  <c r="I26" i="5"/>
  <c r="I27" i="5"/>
  <c r="I30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9" i="5"/>
  <c r="I61" i="5"/>
  <c r="I62" i="5"/>
  <c r="I63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81" i="5"/>
  <c r="I82" i="5"/>
  <c r="I84" i="5"/>
  <c r="I85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3" i="5"/>
  <c r="I104" i="5"/>
  <c r="I107" i="5"/>
  <c r="I108" i="5"/>
  <c r="I111" i="5"/>
  <c r="I112" i="5"/>
  <c r="I118" i="5"/>
  <c r="I119" i="5"/>
  <c r="I120" i="5"/>
  <c r="I121" i="5"/>
  <c r="I122" i="5"/>
  <c r="I127" i="5"/>
  <c r="I128" i="5"/>
  <c r="I129" i="5"/>
  <c r="I130" i="5"/>
  <c r="I131" i="5"/>
  <c r="I132" i="5"/>
  <c r="I133" i="5"/>
  <c r="I134" i="5"/>
  <c r="I135" i="5"/>
  <c r="I136" i="5"/>
  <c r="I149" i="5"/>
  <c r="I150" i="5"/>
  <c r="I151" i="5"/>
  <c r="I152" i="5"/>
  <c r="I155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83" i="5"/>
  <c r="I184" i="5"/>
  <c r="I185" i="5"/>
  <c r="I186" i="5"/>
  <c r="I187" i="5"/>
  <c r="I188" i="5"/>
  <c r="I189" i="5"/>
  <c r="I190" i="5"/>
  <c r="I191" i="5"/>
  <c r="I192" i="5"/>
  <c r="I195" i="5"/>
  <c r="I196" i="5"/>
  <c r="I197" i="5"/>
  <c r="I198" i="5"/>
  <c r="I199" i="5"/>
  <c r="I200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47" i="5"/>
  <c r="I248" i="5"/>
  <c r="I249" i="5"/>
  <c r="I250" i="5"/>
  <c r="I251" i="5"/>
  <c r="I252" i="5"/>
  <c r="I261" i="5"/>
  <c r="I262" i="5"/>
  <c r="I263" i="5"/>
  <c r="I264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85" i="5"/>
  <c r="I286" i="5"/>
  <c r="I287" i="5"/>
  <c r="I288" i="5"/>
  <c r="I289" i="5"/>
  <c r="I290" i="5"/>
  <c r="I303" i="5"/>
  <c r="I304" i="5"/>
  <c r="I305" i="5"/>
  <c r="I306" i="5"/>
  <c r="I307" i="5"/>
  <c r="I308" i="5"/>
  <c r="I319" i="5"/>
  <c r="I320" i="5"/>
  <c r="I331" i="5"/>
  <c r="I332" i="5"/>
  <c r="I335" i="5"/>
  <c r="I336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5" i="5"/>
  <c r="I356" i="5"/>
  <c r="I357" i="5"/>
  <c r="I358" i="5"/>
  <c r="I365" i="5"/>
  <c r="I366" i="5"/>
  <c r="I371" i="5"/>
  <c r="I372" i="5"/>
  <c r="I373" i="5"/>
  <c r="I374" i="5"/>
  <c r="I378" i="5"/>
  <c r="I379" i="5"/>
  <c r="I380" i="5"/>
  <c r="I381" i="5"/>
  <c r="I382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3" i="5"/>
  <c r="I414" i="5"/>
  <c r="I415" i="5"/>
  <c r="I416" i="5"/>
  <c r="I417" i="5"/>
  <c r="I418" i="5"/>
  <c r="I421" i="5"/>
  <c r="I423" i="5"/>
  <c r="I425" i="5"/>
  <c r="I427" i="5"/>
  <c r="I431" i="5"/>
  <c r="I435" i="5"/>
  <c r="I437" i="5"/>
  <c r="I443" i="5"/>
  <c r="I444" i="5"/>
  <c r="I445" i="5"/>
  <c r="I446" i="5"/>
  <c r="I447" i="5"/>
  <c r="I448" i="5"/>
  <c r="I451" i="5"/>
  <c r="I452" i="5"/>
  <c r="I453" i="5"/>
  <c r="I454" i="5"/>
  <c r="I455" i="5"/>
  <c r="I456" i="5"/>
  <c r="I472" i="5"/>
  <c r="I473" i="5"/>
  <c r="I474" i="5"/>
  <c r="I475" i="5"/>
  <c r="I476" i="5"/>
  <c r="I477" i="5"/>
  <c r="I486" i="5"/>
  <c r="I487" i="5"/>
  <c r="I488" i="5"/>
  <c r="I489" i="5"/>
  <c r="I490" i="5"/>
  <c r="I491" i="5"/>
  <c r="I492" i="5"/>
  <c r="I493" i="5"/>
  <c r="I494" i="5"/>
  <c r="I495" i="5"/>
  <c r="I498" i="5"/>
  <c r="I499" i="5"/>
  <c r="I504" i="5"/>
  <c r="I505" i="5"/>
  <c r="I506" i="5"/>
  <c r="I507" i="5"/>
  <c r="I512" i="5"/>
  <c r="I513" i="5"/>
  <c r="I520" i="5"/>
  <c r="I521" i="5"/>
  <c r="I524" i="5"/>
  <c r="I525" i="5"/>
  <c r="I530" i="5"/>
  <c r="I531" i="5"/>
  <c r="I534" i="5"/>
  <c r="I535" i="5"/>
  <c r="I536" i="5"/>
  <c r="I537" i="5"/>
  <c r="I542" i="5"/>
  <c r="I543" i="5"/>
  <c r="I546" i="5"/>
  <c r="I547" i="5"/>
  <c r="I548" i="5"/>
  <c r="I549" i="5"/>
  <c r="I550" i="5"/>
  <c r="I551" i="5"/>
  <c r="I552" i="5"/>
  <c r="I553" i="5"/>
  <c r="I554" i="5"/>
  <c r="I555" i="5"/>
  <c r="I560" i="5"/>
  <c r="I561" i="5"/>
  <c r="I562" i="5"/>
  <c r="I563" i="5"/>
  <c r="I564" i="5"/>
  <c r="I565" i="5"/>
  <c r="I566" i="5"/>
  <c r="I567" i="5"/>
  <c r="I588" i="5"/>
  <c r="I58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30" i="5"/>
  <c r="I631" i="5"/>
  <c r="I632" i="5"/>
  <c r="I633" i="5"/>
  <c r="I634" i="5"/>
  <c r="I635" i="5"/>
  <c r="I636" i="5"/>
  <c r="I637" i="5"/>
  <c r="I638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90" i="5"/>
  <c r="I691" i="5"/>
  <c r="I694" i="5"/>
  <c r="I695" i="5"/>
  <c r="I696" i="5"/>
  <c r="I697" i="5"/>
  <c r="I698" i="5"/>
  <c r="I699" i="5"/>
  <c r="I716" i="5"/>
  <c r="I717" i="5"/>
  <c r="I718" i="5"/>
  <c r="I719" i="5"/>
  <c r="I720" i="5"/>
  <c r="I721" i="5"/>
  <c r="I724" i="5"/>
  <c r="I725" i="5"/>
  <c r="I726" i="5"/>
  <c r="I727" i="5"/>
  <c r="I728" i="5"/>
  <c r="I729" i="5"/>
  <c r="I730" i="5"/>
  <c r="I731" i="5"/>
  <c r="I732" i="5"/>
  <c r="I733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76" i="5"/>
  <c r="I777" i="5"/>
  <c r="I789" i="5"/>
  <c r="I790" i="5"/>
  <c r="I791" i="5"/>
  <c r="I792" i="5"/>
  <c r="I793" i="5"/>
  <c r="I794" i="5"/>
  <c r="I798" i="5"/>
  <c r="I815" i="5"/>
  <c r="I816" i="5"/>
  <c r="I817" i="5"/>
  <c r="I818" i="5"/>
  <c r="I823" i="5"/>
  <c r="I824" i="5"/>
  <c r="I825" i="5"/>
  <c r="I826" i="5"/>
  <c r="I830" i="5"/>
  <c r="I831" i="5"/>
  <c r="I832" i="5"/>
  <c r="I841" i="5"/>
  <c r="I842" i="5"/>
  <c r="I843" i="5"/>
  <c r="I844" i="5"/>
  <c r="I845" i="5"/>
  <c r="I846" i="5"/>
  <c r="I847" i="5"/>
  <c r="I848" i="5"/>
  <c r="I849" i="5"/>
  <c r="I850" i="5"/>
  <c r="I853" i="5"/>
  <c r="I854" i="5"/>
  <c r="I863" i="5"/>
  <c r="I864" i="5"/>
  <c r="I865" i="5"/>
  <c r="I866" i="5"/>
  <c r="I867" i="5"/>
  <c r="I868" i="5"/>
  <c r="I869" i="5"/>
  <c r="I870" i="5"/>
  <c r="I871" i="5"/>
  <c r="I872" i="5"/>
  <c r="I878" i="5"/>
  <c r="I879" i="5"/>
  <c r="I880" i="5"/>
  <c r="I881" i="5"/>
  <c r="I887" i="5"/>
  <c r="I888" i="5"/>
  <c r="I889" i="5"/>
  <c r="I890" i="5"/>
  <c r="I897" i="5"/>
  <c r="I898" i="5"/>
  <c r="I899" i="5"/>
  <c r="I900" i="5"/>
  <c r="I901" i="5"/>
  <c r="I906" i="5"/>
  <c r="I907" i="5"/>
  <c r="I908" i="5"/>
  <c r="I909" i="5"/>
  <c r="I912" i="5"/>
  <c r="I913" i="5"/>
  <c r="I916" i="5"/>
  <c r="I917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50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90" i="5"/>
  <c r="I993" i="5"/>
  <c r="I994" i="5"/>
  <c r="I995" i="5"/>
  <c r="I996" i="5"/>
  <c r="I997" i="5"/>
  <c r="I1021" i="5"/>
  <c r="I1032" i="5"/>
  <c r="I1033" i="5"/>
  <c r="I1034" i="5"/>
  <c r="I1035" i="5"/>
  <c r="I1036" i="5"/>
  <c r="I1037" i="5"/>
  <c r="I1038" i="5"/>
  <c r="I1039" i="5"/>
  <c r="I1040" i="5"/>
  <c r="I1041" i="5"/>
  <c r="I106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5" i="5"/>
  <c r="I1146" i="5"/>
  <c r="I1149" i="5"/>
  <c r="I1150" i="5"/>
  <c r="I1151" i="5"/>
  <c r="I1173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4" i="5"/>
  <c r="I1269" i="5"/>
  <c r="I1270" i="5"/>
  <c r="I1271" i="5"/>
  <c r="I1272" i="5"/>
  <c r="I1273" i="5"/>
  <c r="I1274" i="5"/>
  <c r="I1275" i="5"/>
  <c r="I1276" i="5"/>
  <c r="I1280" i="5"/>
  <c r="I1285" i="5"/>
  <c r="I1286" i="5"/>
  <c r="I1287" i="5"/>
  <c r="I1288" i="5"/>
  <c r="I1289" i="5"/>
  <c r="I1290" i="5"/>
  <c r="I1291" i="5"/>
  <c r="I1294" i="5"/>
  <c r="I1295" i="5"/>
  <c r="I1296" i="5"/>
  <c r="I1297" i="5"/>
  <c r="I1298" i="5"/>
  <c r="I1299" i="5"/>
  <c r="I1300" i="5"/>
  <c r="I1301" i="5"/>
  <c r="I1302" i="5"/>
  <c r="I1303" i="5"/>
  <c r="I1310" i="5"/>
  <c r="I1311" i="5"/>
  <c r="I1312" i="5"/>
  <c r="I1313" i="5"/>
  <c r="I1314" i="5"/>
  <c r="I1315" i="5"/>
  <c r="I1316" i="5"/>
  <c r="I131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58" i="5"/>
  <c r="I1360" i="5"/>
  <c r="I1362" i="5"/>
  <c r="I1364" i="5"/>
  <c r="I1366" i="5"/>
  <c r="I1368" i="5"/>
  <c r="I1370" i="5"/>
  <c r="I1372" i="5"/>
  <c r="I1374" i="5"/>
  <c r="I1376" i="5"/>
  <c r="I1378" i="5"/>
  <c r="I1380" i="5"/>
  <c r="I1382" i="5"/>
  <c r="I1384" i="5"/>
  <c r="I1386" i="5"/>
  <c r="I1388" i="5"/>
  <c r="I1390" i="5"/>
  <c r="I1392" i="5"/>
  <c r="I1394" i="5"/>
  <c r="I1396" i="5"/>
  <c r="I1398" i="5"/>
  <c r="I1400" i="5"/>
  <c r="I1402" i="5"/>
  <c r="I1404" i="5"/>
  <c r="I1406" i="5"/>
  <c r="I1408" i="5"/>
  <c r="I1410" i="5"/>
  <c r="I1412" i="5"/>
  <c r="I1414" i="5"/>
  <c r="I1416" i="5"/>
  <c r="I1418" i="5"/>
  <c r="I1420" i="5"/>
  <c r="I1422" i="5"/>
  <c r="I1424" i="5"/>
  <c r="I1426" i="5"/>
  <c r="I1428" i="5"/>
  <c r="I1439" i="5"/>
  <c r="I1441" i="5"/>
  <c r="I1443" i="5"/>
  <c r="I1445" i="5"/>
  <c r="I1447" i="5"/>
  <c r="I1449" i="5"/>
  <c r="I1451" i="5"/>
  <c r="I1453" i="5"/>
  <c r="I1455" i="5"/>
  <c r="I1457" i="5"/>
  <c r="I1459" i="5"/>
  <c r="I1461" i="5"/>
  <c r="I1463" i="5"/>
  <c r="I1465" i="5"/>
  <c r="I1467" i="5"/>
  <c r="I1469" i="5"/>
  <c r="I1471" i="5"/>
  <c r="I1473" i="5"/>
  <c r="I1475" i="5"/>
  <c r="I1477" i="5"/>
  <c r="I1479" i="5"/>
  <c r="I1481" i="5"/>
  <c r="I1483" i="5"/>
  <c r="I1485" i="5"/>
  <c r="I1487" i="5"/>
  <c r="I1489" i="5"/>
  <c r="I1491" i="5"/>
  <c r="I1493" i="5"/>
  <c r="I1495" i="5"/>
  <c r="I1497" i="5"/>
  <c r="I1499" i="5"/>
  <c r="I1501" i="5"/>
  <c r="I1503" i="5"/>
  <c r="I1505" i="5"/>
  <c r="I1507" i="5"/>
  <c r="I1509" i="5"/>
  <c r="I1511" i="5"/>
  <c r="I1513" i="5"/>
  <c r="I1515" i="5"/>
  <c r="I1517" i="5"/>
  <c r="I1519" i="5"/>
  <c r="I1521" i="5"/>
  <c r="I1523" i="5"/>
  <c r="I1525" i="5"/>
  <c r="I1527" i="5"/>
  <c r="I1529" i="5"/>
  <c r="I1531" i="5"/>
  <c r="I1533" i="5"/>
  <c r="I1535" i="5"/>
  <c r="I1537" i="5"/>
  <c r="I1539" i="5"/>
  <c r="I1541" i="5"/>
  <c r="I1543" i="5"/>
  <c r="I1545" i="5"/>
  <c r="I1547" i="5"/>
  <c r="I1549" i="5"/>
  <c r="I1551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70" i="5"/>
  <c r="I1571" i="5"/>
  <c r="I1578" i="5"/>
  <c r="I1582" i="5"/>
  <c r="I1586" i="5"/>
  <c r="I1594" i="5"/>
  <c r="I1596" i="5"/>
  <c r="I1598" i="5"/>
  <c r="I1600" i="5"/>
  <c r="I1602" i="5"/>
  <c r="I1604" i="5"/>
  <c r="I1606" i="5"/>
  <c r="I1608" i="5"/>
  <c r="I1610" i="5"/>
  <c r="I1612" i="5"/>
  <c r="I1614" i="5"/>
  <c r="I1616" i="5"/>
  <c r="I1617" i="5"/>
  <c r="I1618" i="5"/>
  <c r="I1620" i="5"/>
  <c r="I1622" i="5"/>
  <c r="I1624" i="5"/>
  <c r="I1626" i="5"/>
  <c r="I1628" i="5"/>
  <c r="I1630" i="5"/>
  <c r="I1632" i="5"/>
  <c r="I1634" i="5"/>
  <c r="I1636" i="5"/>
  <c r="I1638" i="5"/>
  <c r="I1640" i="5"/>
  <c r="I1642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3" i="5"/>
  <c r="I1665" i="5"/>
  <c r="I1667" i="5"/>
  <c r="I1669" i="5"/>
  <c r="I1671" i="5"/>
  <c r="I1672" i="5"/>
  <c r="I1673" i="5"/>
  <c r="I1675" i="5"/>
  <c r="I1676" i="5"/>
  <c r="I1677" i="5"/>
  <c r="I1679" i="5"/>
  <c r="I1681" i="5"/>
  <c r="I1683" i="5"/>
  <c r="I1685" i="5"/>
  <c r="I1687" i="5"/>
  <c r="I1689" i="5"/>
  <c r="I1691" i="5"/>
  <c r="I1693" i="5"/>
  <c r="I1695" i="5"/>
  <c r="I1697" i="5"/>
  <c r="I1699" i="5"/>
  <c r="I1701" i="5"/>
  <c r="I1703" i="5"/>
  <c r="I1704" i="5"/>
  <c r="I1705" i="5"/>
  <c r="I1707" i="5"/>
  <c r="I1708" i="5"/>
  <c r="I1709" i="5"/>
  <c r="I1711" i="5"/>
  <c r="I1713" i="5"/>
  <c r="I1715" i="5"/>
  <c r="I1717" i="5"/>
  <c r="I1719" i="5"/>
  <c r="I1721" i="5"/>
  <c r="I1723" i="5"/>
  <c r="I1725" i="5"/>
  <c r="I1727" i="5"/>
  <c r="I1729" i="5"/>
  <c r="I1731" i="5"/>
  <c r="I1733" i="5"/>
  <c r="I1735" i="5"/>
  <c r="I1736" i="5"/>
  <c r="I1737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P2" i="5"/>
  <c r="I1720" i="5" l="1"/>
  <c r="I1688" i="5"/>
  <c r="I1601" i="5"/>
  <c r="I1724" i="5"/>
  <c r="I1692" i="5"/>
  <c r="I1181" i="5"/>
  <c r="I5" i="11"/>
  <c r="J5" i="11" s="1"/>
  <c r="I14" i="5"/>
  <c r="I43" i="5"/>
  <c r="I809" i="5"/>
  <c r="I874" i="5"/>
  <c r="I243" i="5"/>
  <c r="I839" i="5"/>
  <c r="I858" i="5"/>
  <c r="I1066" i="5"/>
  <c r="I893" i="5"/>
  <c r="I1159" i="5"/>
  <c r="I1187" i="5"/>
  <c r="I1633" i="5"/>
  <c r="I1668" i="5"/>
  <c r="I1684" i="5"/>
  <c r="I1700" i="5"/>
  <c r="I1716" i="5"/>
  <c r="I1732" i="5"/>
  <c r="I1166" i="5"/>
  <c r="I1194" i="5"/>
  <c r="I1267" i="5"/>
  <c r="I1575" i="5"/>
  <c r="I1589" i="5"/>
  <c r="I1664" i="5"/>
  <c r="I1680" i="5"/>
  <c r="I1696" i="5"/>
  <c r="I1712" i="5"/>
  <c r="I1728" i="5"/>
  <c r="I139" i="5"/>
  <c r="I459" i="5"/>
  <c r="I558" i="5"/>
  <c r="I639" i="5"/>
  <c r="I991" i="5"/>
  <c r="I526" i="5"/>
  <c r="I642" i="5"/>
  <c r="I951" i="5"/>
  <c r="I1621" i="5"/>
  <c r="I1587" i="5"/>
  <c r="I1573" i="5"/>
  <c r="I1199" i="5"/>
  <c r="I1186" i="5"/>
  <c r="I1171" i="5"/>
  <c r="I1157" i="5"/>
  <c r="I1075" i="5"/>
  <c r="I1025" i="5"/>
  <c r="I891" i="5"/>
  <c r="I807" i="5"/>
  <c r="I707" i="5"/>
  <c r="I587" i="5"/>
  <c r="I359" i="5"/>
  <c r="I79" i="5"/>
  <c r="I1734" i="5"/>
  <c r="I1726" i="5"/>
  <c r="I1718" i="5"/>
  <c r="I1710" i="5"/>
  <c r="I1702" i="5"/>
  <c r="I1694" i="5"/>
  <c r="I1686" i="5"/>
  <c r="I1678" i="5"/>
  <c r="I1670" i="5"/>
  <c r="I1662" i="5"/>
  <c r="I1641" i="5"/>
  <c r="I1625" i="5"/>
  <c r="I1293" i="5"/>
  <c r="I1283" i="5"/>
  <c r="I1198" i="5"/>
  <c r="I1191" i="5"/>
  <c r="I1183" i="5"/>
  <c r="I1177" i="5"/>
  <c r="I1170" i="5"/>
  <c r="I1162" i="5"/>
  <c r="I1155" i="5"/>
  <c r="I1071" i="5"/>
  <c r="I1023" i="5"/>
  <c r="I914" i="5"/>
  <c r="I814" i="5"/>
  <c r="I803" i="5"/>
  <c r="I706" i="5"/>
  <c r="I679" i="5"/>
  <c r="I579" i="5"/>
  <c r="I391" i="5"/>
  <c r="I322" i="5"/>
  <c r="I2" i="11"/>
  <c r="J2" i="11" s="1"/>
  <c r="I12" i="5"/>
  <c r="I16" i="5"/>
  <c r="I40" i="5"/>
  <c r="I80" i="5"/>
  <c r="I140" i="5"/>
  <c r="I144" i="5"/>
  <c r="I240" i="5"/>
  <c r="I244" i="5"/>
  <c r="I292" i="5"/>
  <c r="I296" i="5"/>
  <c r="I300" i="5"/>
  <c r="I328" i="5"/>
  <c r="I360" i="5"/>
  <c r="I376" i="5"/>
  <c r="I384" i="5"/>
  <c r="I388" i="5"/>
  <c r="I392" i="5"/>
  <c r="I440" i="5"/>
  <c r="I484" i="5"/>
  <c r="I496" i="5"/>
  <c r="I568" i="5"/>
  <c r="I572" i="5"/>
  <c r="I576" i="5"/>
  <c r="I580" i="5"/>
  <c r="I584" i="5"/>
  <c r="I668" i="5"/>
  <c r="I672" i="5"/>
  <c r="I676" i="5"/>
  <c r="I680" i="5"/>
  <c r="I684" i="5"/>
  <c r="I688" i="5"/>
  <c r="I704" i="5"/>
  <c r="I708" i="5"/>
  <c r="I796" i="5"/>
  <c r="I800" i="5"/>
  <c r="I804" i="5"/>
  <c r="I808" i="5"/>
  <c r="I812" i="5"/>
  <c r="I820" i="5"/>
  <c r="I836" i="5"/>
  <c r="I840" i="5"/>
  <c r="I860" i="5"/>
  <c r="I876" i="5"/>
  <c r="I892" i="5"/>
  <c r="I896" i="5"/>
  <c r="I952" i="5"/>
  <c r="I992" i="5"/>
  <c r="I1024" i="5"/>
  <c r="I1028" i="5"/>
  <c r="I1068" i="5"/>
  <c r="I1072" i="5"/>
  <c r="I1156" i="5"/>
  <c r="I1160" i="5"/>
  <c r="I1164" i="5"/>
  <c r="I1168" i="5"/>
  <c r="I1172" i="5"/>
  <c r="I1176" i="5"/>
  <c r="I1180" i="5"/>
  <c r="I1184" i="5"/>
  <c r="I1188" i="5"/>
  <c r="I1192" i="5"/>
  <c r="I1196" i="5"/>
  <c r="I1240" i="5"/>
  <c r="I1268" i="5"/>
  <c r="I1284" i="5"/>
  <c r="I1292" i="5"/>
  <c r="I13" i="5"/>
  <c r="I17" i="5"/>
  <c r="I41" i="5"/>
  <c r="I137" i="5"/>
  <c r="I141" i="5"/>
  <c r="I145" i="5"/>
  <c r="I241" i="5"/>
  <c r="I265" i="5"/>
  <c r="I293" i="5"/>
  <c r="I297" i="5"/>
  <c r="I301" i="5"/>
  <c r="I317" i="5"/>
  <c r="I321" i="5"/>
  <c r="I325" i="5"/>
  <c r="I337" i="5"/>
  <c r="I353" i="5"/>
  <c r="I361" i="5"/>
  <c r="I385" i="5"/>
  <c r="I389" i="5"/>
  <c r="I393" i="5"/>
  <c r="I441" i="5"/>
  <c r="I461" i="5"/>
  <c r="I485" i="5"/>
  <c r="I497" i="5"/>
  <c r="I569" i="5"/>
  <c r="I573" i="5"/>
  <c r="I577" i="5"/>
  <c r="I581" i="5"/>
  <c r="I585" i="5"/>
  <c r="I669" i="5"/>
  <c r="I673" i="5"/>
  <c r="I677" i="5"/>
  <c r="I681" i="5"/>
  <c r="I685" i="5"/>
  <c r="I689" i="5"/>
  <c r="I705" i="5"/>
  <c r="I709" i="5"/>
  <c r="I15" i="5"/>
  <c r="I38" i="5"/>
  <c r="I142" i="5"/>
  <c r="I266" i="5"/>
  <c r="I291" i="5"/>
  <c r="I299" i="5"/>
  <c r="I318" i="5"/>
  <c r="I362" i="5"/>
  <c r="I386" i="5"/>
  <c r="I394" i="5"/>
  <c r="I419" i="5"/>
  <c r="I439" i="5"/>
  <c r="I482" i="5"/>
  <c r="I574" i="5"/>
  <c r="I582" i="5"/>
  <c r="I674" i="5"/>
  <c r="I682" i="5"/>
  <c r="I710" i="5"/>
  <c r="I799" i="5"/>
  <c r="I805" i="5"/>
  <c r="I810" i="5"/>
  <c r="I819" i="5"/>
  <c r="I837" i="5"/>
  <c r="I859" i="5"/>
  <c r="I877" i="5"/>
  <c r="I894" i="5"/>
  <c r="I915" i="5"/>
  <c r="I919" i="5"/>
  <c r="I1026" i="5"/>
  <c r="I1031" i="5"/>
  <c r="I1067" i="5"/>
  <c r="I1073" i="5"/>
  <c r="I39" i="5"/>
  <c r="I114" i="5"/>
  <c r="I143" i="5"/>
  <c r="I239" i="5"/>
  <c r="I294" i="5"/>
  <c r="I302" i="5"/>
  <c r="I375" i="5"/>
  <c r="I387" i="5"/>
  <c r="I442" i="5"/>
  <c r="I463" i="5"/>
  <c r="I483" i="5"/>
  <c r="I575" i="5"/>
  <c r="I583" i="5"/>
  <c r="I675" i="5"/>
  <c r="I683" i="5"/>
  <c r="I711" i="5"/>
  <c r="I795" i="5"/>
  <c r="I801" i="5"/>
  <c r="I806" i="5"/>
  <c r="I811" i="5"/>
  <c r="I821" i="5"/>
  <c r="I838" i="5"/>
  <c r="I861" i="5"/>
  <c r="I873" i="5"/>
  <c r="I895" i="5"/>
  <c r="I1022" i="5"/>
  <c r="I1027" i="5"/>
  <c r="I1069" i="5"/>
  <c r="I1074" i="5"/>
  <c r="I1158" i="5"/>
  <c r="I1163" i="5"/>
  <c r="I1169" i="5"/>
  <c r="I1174" i="5"/>
  <c r="I1179" i="5"/>
  <c r="I1185" i="5"/>
  <c r="I1190" i="5"/>
  <c r="I1195" i="5"/>
  <c r="I1241" i="5"/>
  <c r="I1265" i="5"/>
  <c r="I1282" i="5"/>
  <c r="I1579" i="5"/>
  <c r="I1585" i="5"/>
  <c r="I1595" i="5"/>
  <c r="I1599" i="5"/>
  <c r="I1603" i="5"/>
  <c r="I1607" i="5"/>
  <c r="I1611" i="5"/>
  <c r="I1615" i="5"/>
  <c r="I1619" i="5"/>
  <c r="I1623" i="5"/>
  <c r="I1627" i="5"/>
  <c r="I1631" i="5"/>
  <c r="I1635" i="5"/>
  <c r="I1639" i="5"/>
  <c r="I1643" i="5"/>
  <c r="I42" i="5"/>
  <c r="I58" i="5"/>
  <c r="I115" i="5"/>
  <c r="I138" i="5"/>
  <c r="I146" i="5"/>
  <c r="I242" i="5"/>
  <c r="I295" i="5"/>
  <c r="I326" i="5"/>
  <c r="I354" i="5"/>
  <c r="I390" i="5"/>
  <c r="I570" i="5"/>
  <c r="I578" i="5"/>
  <c r="I586" i="5"/>
  <c r="I670" i="5"/>
  <c r="I678" i="5"/>
  <c r="I686" i="5"/>
  <c r="I1637" i="5"/>
  <c r="I1605" i="5"/>
  <c r="I1581" i="5"/>
  <c r="I1266" i="5"/>
  <c r="I1193" i="5"/>
  <c r="I1178" i="5"/>
  <c r="I1165" i="5"/>
  <c r="I822" i="5"/>
  <c r="I797" i="5"/>
  <c r="I687" i="5"/>
  <c r="I1738" i="5"/>
  <c r="I1730" i="5"/>
  <c r="I1722" i="5"/>
  <c r="I1714" i="5"/>
  <c r="I1706" i="5"/>
  <c r="I1698" i="5"/>
  <c r="I1690" i="5"/>
  <c r="I1682" i="5"/>
  <c r="I1674" i="5"/>
  <c r="I1666" i="5"/>
  <c r="I1609" i="5"/>
  <c r="I1593" i="5"/>
  <c r="I1629" i="5"/>
  <c r="I1613" i="5"/>
  <c r="I1597" i="5"/>
  <c r="I1591" i="5"/>
  <c r="I1583" i="5"/>
  <c r="I1577" i="5"/>
  <c r="I1281" i="5"/>
  <c r="I1197" i="5"/>
  <c r="I1189" i="5"/>
  <c r="I1182" i="5"/>
  <c r="I1175" i="5"/>
  <c r="I1167" i="5"/>
  <c r="I1161" i="5"/>
  <c r="I1154" i="5"/>
  <c r="I1070" i="5"/>
  <c r="I1030" i="5"/>
  <c r="I918" i="5"/>
  <c r="I875" i="5"/>
  <c r="I862" i="5"/>
  <c r="I813" i="5"/>
  <c r="I802" i="5"/>
  <c r="I671" i="5"/>
  <c r="I571" i="5"/>
  <c r="I383" i="5"/>
  <c r="I327" i="5"/>
  <c r="I298" i="5"/>
  <c r="I116" i="5"/>
  <c r="I156" i="5"/>
  <c r="I284" i="5"/>
  <c r="I396" i="5"/>
  <c r="I528" i="5"/>
  <c r="I556" i="5"/>
  <c r="I640" i="5"/>
  <c r="I852" i="5"/>
  <c r="I1144" i="5"/>
  <c r="I1148" i="5"/>
  <c r="I1152" i="5"/>
  <c r="I1568" i="5"/>
  <c r="I1572" i="5"/>
  <c r="I1576" i="5"/>
  <c r="I1580" i="5"/>
  <c r="I1584" i="5"/>
  <c r="I1588" i="5"/>
  <c r="I1592" i="5"/>
  <c r="I37" i="5"/>
  <c r="I117" i="5"/>
  <c r="I153" i="5"/>
  <c r="I329" i="5"/>
  <c r="I377" i="5"/>
  <c r="I529" i="5"/>
  <c r="I557" i="5"/>
  <c r="I641" i="5"/>
  <c r="I1590" i="5"/>
  <c r="I1574" i="5"/>
  <c r="I1569" i="5"/>
  <c r="I1153" i="5"/>
  <c r="I1147" i="5"/>
  <c r="I851" i="5"/>
  <c r="I829" i="5"/>
  <c r="I643" i="5"/>
  <c r="I559" i="5"/>
  <c r="I527" i="5"/>
  <c r="I471" i="5"/>
  <c r="I395" i="5"/>
  <c r="I283" i="5"/>
  <c r="I154" i="5"/>
  <c r="I470" i="5"/>
  <c r="I330" i="5"/>
  <c r="J6" i="11"/>
  <c r="J3" i="11"/>
  <c r="O3" i="11"/>
  <c r="O6" i="11"/>
  <c r="O5" i="11" l="1"/>
  <c r="I8" i="5"/>
  <c r="I29" i="5"/>
  <c r="I33" i="5"/>
  <c r="I60" i="5"/>
  <c r="I64" i="5"/>
  <c r="I86" i="5"/>
  <c r="I102" i="5"/>
  <c r="I106" i="5"/>
  <c r="I110" i="5"/>
  <c r="I126" i="5"/>
  <c r="I147" i="5"/>
  <c r="I178" i="5"/>
  <c r="I182" i="5"/>
  <c r="I194" i="5"/>
  <c r="I202" i="5"/>
  <c r="I238" i="5"/>
  <c r="I256" i="5"/>
  <c r="I260" i="5"/>
  <c r="I282" i="5"/>
  <c r="I312" i="5"/>
  <c r="I316" i="5"/>
  <c r="I324" i="5"/>
  <c r="I334" i="5"/>
  <c r="I369" i="5"/>
  <c r="I465" i="5"/>
  <c r="I469" i="5"/>
  <c r="I479" i="5"/>
  <c r="I501" i="5"/>
  <c r="I509" i="5"/>
  <c r="I517" i="5"/>
  <c r="I532" i="5"/>
  <c r="I540" i="5"/>
  <c r="I544" i="5"/>
  <c r="I591" i="5"/>
  <c r="I595" i="5"/>
  <c r="I599" i="5"/>
  <c r="I623" i="5"/>
  <c r="I627" i="5"/>
  <c r="I692" i="5"/>
  <c r="I700" i="5"/>
  <c r="I712" i="5"/>
  <c r="I736" i="5"/>
  <c r="I768" i="5"/>
  <c r="I772" i="5"/>
  <c r="I780" i="5"/>
  <c r="I784" i="5"/>
  <c r="I788" i="5"/>
  <c r="I835" i="5"/>
  <c r="I857" i="5"/>
  <c r="I885" i="5"/>
  <c r="I902" i="5"/>
  <c r="I910" i="5"/>
  <c r="I942" i="5"/>
  <c r="I946" i="5"/>
  <c r="I983" i="5"/>
  <c r="I987" i="5"/>
  <c r="I1000" i="5"/>
  <c r="I1004" i="5"/>
  <c r="I1008" i="5"/>
  <c r="I1012" i="5"/>
  <c r="I1016" i="5"/>
  <c r="I1020" i="5"/>
  <c r="I1045" i="5"/>
  <c r="I1049" i="5"/>
  <c r="I1053" i="5"/>
  <c r="I1057" i="5"/>
  <c r="I1061" i="5"/>
  <c r="I1098" i="5"/>
  <c r="I1102" i="5"/>
  <c r="I4" i="11"/>
  <c r="I5" i="5"/>
  <c r="I9" i="5"/>
  <c r="I18" i="5"/>
  <c r="I34" i="5"/>
  <c r="I44" i="5"/>
  <c r="I65" i="5"/>
  <c r="I83" i="5"/>
  <c r="I87" i="5"/>
  <c r="I123" i="5"/>
  <c r="I148" i="5"/>
  <c r="I175" i="5"/>
  <c r="I179" i="5"/>
  <c r="I235" i="5"/>
  <c r="I245" i="5"/>
  <c r="I253" i="5"/>
  <c r="I257" i="5"/>
  <c r="I279" i="5"/>
  <c r="I309" i="5"/>
  <c r="I313" i="5"/>
  <c r="I370" i="5"/>
  <c r="I411" i="5"/>
  <c r="I420" i="5"/>
  <c r="I424" i="5"/>
  <c r="I428" i="5"/>
  <c r="I432" i="5"/>
  <c r="I436" i="5"/>
  <c r="I460" i="5"/>
  <c r="I466" i="5"/>
  <c r="I480" i="5"/>
  <c r="I502" i="5"/>
  <c r="I510" i="5"/>
  <c r="I514" i="5"/>
  <c r="I518" i="5"/>
  <c r="I522" i="5"/>
  <c r="I533" i="5"/>
  <c r="I541" i="5"/>
  <c r="I545" i="5"/>
  <c r="I592" i="5"/>
  <c r="I596" i="5"/>
  <c r="I620" i="5"/>
  <c r="I624" i="5"/>
  <c r="I628" i="5"/>
  <c r="I693" i="5"/>
  <c r="I701" i="5"/>
  <c r="I713" i="5"/>
  <c r="I737" i="5"/>
  <c r="I769" i="5"/>
  <c r="I773" i="5"/>
  <c r="I781" i="5"/>
  <c r="I785" i="5"/>
  <c r="I827" i="5"/>
  <c r="I882" i="5"/>
  <c r="I886" i="5"/>
  <c r="I903" i="5"/>
  <c r="I911" i="5"/>
  <c r="I943" i="5"/>
  <c r="I947" i="5"/>
  <c r="I980" i="5"/>
  <c r="I984" i="5"/>
  <c r="I988" i="5"/>
  <c r="I1001" i="5"/>
  <c r="I1005" i="5"/>
  <c r="I1009" i="5"/>
  <c r="I1013" i="5"/>
  <c r="I1017" i="5"/>
  <c r="I1042" i="5"/>
  <c r="I1046" i="5"/>
  <c r="I1050" i="5"/>
  <c r="I1054" i="5"/>
  <c r="I1058" i="5"/>
  <c r="I1062" i="5"/>
  <c r="I1099" i="5"/>
  <c r="I1103" i="5"/>
  <c r="I1107" i="5"/>
  <c r="I1111" i="5"/>
  <c r="I1115" i="5"/>
  <c r="I31" i="5"/>
  <c r="I113" i="5"/>
  <c r="I180" i="5"/>
  <c r="I193" i="5"/>
  <c r="I236" i="5"/>
  <c r="I259" i="5"/>
  <c r="I311" i="5"/>
  <c r="I333" i="5"/>
  <c r="I429" i="5"/>
  <c r="I434" i="5"/>
  <c r="I462" i="5"/>
  <c r="I500" i="5"/>
  <c r="I519" i="5"/>
  <c r="I538" i="5"/>
  <c r="I590" i="5"/>
  <c r="I598" i="5"/>
  <c r="I626" i="5"/>
  <c r="I703" i="5"/>
  <c r="I767" i="5"/>
  <c r="I775" i="5"/>
  <c r="I779" i="5"/>
  <c r="I787" i="5"/>
  <c r="I828" i="5"/>
  <c r="I833" i="5"/>
  <c r="I940" i="5"/>
  <c r="I948" i="5"/>
  <c r="I985" i="5"/>
  <c r="I1003" i="5"/>
  <c r="I1011" i="5"/>
  <c r="I1019" i="5"/>
  <c r="I1048" i="5"/>
  <c r="I1056" i="5"/>
  <c r="I1064" i="5"/>
  <c r="I1100" i="5"/>
  <c r="I1106" i="5"/>
  <c r="I1112" i="5"/>
  <c r="I1117" i="5"/>
  <c r="I1121" i="5"/>
  <c r="I1125" i="5"/>
  <c r="I1279" i="5"/>
  <c r="I1305" i="5"/>
  <c r="I1309" i="5"/>
  <c r="I1321" i="5"/>
  <c r="I1325" i="5"/>
  <c r="I1341" i="5"/>
  <c r="I1345" i="5"/>
  <c r="I1349" i="5"/>
  <c r="I1353" i="5"/>
  <c r="I1357" i="5"/>
  <c r="I1361" i="5"/>
  <c r="I1365" i="5"/>
  <c r="I1369" i="5"/>
  <c r="I1373" i="5"/>
  <c r="I1377" i="5"/>
  <c r="I1381" i="5"/>
  <c r="I1385" i="5"/>
  <c r="I1389" i="5"/>
  <c r="I1393" i="5"/>
  <c r="I1397" i="5"/>
  <c r="I1401" i="5"/>
  <c r="I1405" i="5"/>
  <c r="I1409" i="5"/>
  <c r="I1413" i="5"/>
  <c r="I1417" i="5"/>
  <c r="I1421" i="5"/>
  <c r="I1425" i="5"/>
  <c r="I1429" i="5"/>
  <c r="I1433" i="5"/>
  <c r="I1437" i="5"/>
  <c r="I7" i="5"/>
  <c r="I28" i="5"/>
  <c r="I35" i="5"/>
  <c r="I281" i="5"/>
  <c r="I367" i="5"/>
  <c r="I449" i="5"/>
  <c r="I6" i="5"/>
  <c r="I32" i="5"/>
  <c r="I109" i="5"/>
  <c r="I181" i="5"/>
  <c r="I237" i="5"/>
  <c r="I254" i="5"/>
  <c r="I280" i="5"/>
  <c r="I314" i="5"/>
  <c r="I323" i="5"/>
  <c r="I430" i="5"/>
  <c r="I464" i="5"/>
  <c r="I503" i="5"/>
  <c r="I539" i="5"/>
  <c r="I593" i="5"/>
  <c r="I621" i="5"/>
  <c r="I629" i="5"/>
  <c r="I714" i="5"/>
  <c r="I722" i="5"/>
  <c r="I734" i="5"/>
  <c r="I770" i="5"/>
  <c r="I782" i="5"/>
  <c r="I834" i="5"/>
  <c r="I941" i="5"/>
  <c r="I949" i="5"/>
  <c r="I986" i="5"/>
  <c r="I998" i="5"/>
  <c r="I1006" i="5"/>
  <c r="I1014" i="5"/>
  <c r="I1043" i="5"/>
  <c r="I1051" i="5"/>
  <c r="I1059" i="5"/>
  <c r="I1101" i="5"/>
  <c r="I1108" i="5"/>
  <c r="I1113" i="5"/>
  <c r="I1118" i="5"/>
  <c r="I1122" i="5"/>
  <c r="I1261" i="5"/>
  <c r="I1306" i="5"/>
  <c r="I1318" i="5"/>
  <c r="I1322" i="5"/>
  <c r="I1326" i="5"/>
  <c r="I1342" i="5"/>
  <c r="I1346" i="5"/>
  <c r="I1350" i="5"/>
  <c r="I1354" i="5"/>
  <c r="I1430" i="5"/>
  <c r="I1434" i="5"/>
  <c r="I1438" i="5"/>
  <c r="I1442" i="5"/>
  <c r="I1446" i="5"/>
  <c r="I1450" i="5"/>
  <c r="I1454" i="5"/>
  <c r="I1458" i="5"/>
  <c r="I1462" i="5"/>
  <c r="I1466" i="5"/>
  <c r="I1470" i="5"/>
  <c r="I1474" i="5"/>
  <c r="I1478" i="5"/>
  <c r="I1482" i="5"/>
  <c r="I1486" i="5"/>
  <c r="I1490" i="5"/>
  <c r="I1494" i="5"/>
  <c r="I1498" i="5"/>
  <c r="I1502" i="5"/>
  <c r="I1506" i="5"/>
  <c r="I1510" i="5"/>
  <c r="I1514" i="5"/>
  <c r="I1518" i="5"/>
  <c r="I1522" i="5"/>
  <c r="I1526" i="5"/>
  <c r="I1530" i="5"/>
  <c r="I1534" i="5"/>
  <c r="I1538" i="5"/>
  <c r="I1542" i="5"/>
  <c r="I1546" i="5"/>
  <c r="I1550" i="5"/>
  <c r="I2" i="5"/>
  <c r="I7" i="11"/>
  <c r="I105" i="5"/>
  <c r="I124" i="5"/>
  <c r="I176" i="5"/>
  <c r="I246" i="5"/>
  <c r="I255" i="5"/>
  <c r="I315" i="5"/>
  <c r="I363" i="5"/>
  <c r="I426" i="5"/>
  <c r="I467" i="5"/>
  <c r="I3" i="5"/>
  <c r="I177" i="5"/>
  <c r="I258" i="5"/>
  <c r="I457" i="5"/>
  <c r="I511" i="5"/>
  <c r="I516" i="5"/>
  <c r="I622" i="5"/>
  <c r="I715" i="5"/>
  <c r="I771" i="5"/>
  <c r="I778" i="5"/>
  <c r="I904" i="5"/>
  <c r="I981" i="5"/>
  <c r="I1010" i="5"/>
  <c r="I1047" i="5"/>
  <c r="I1063" i="5"/>
  <c r="I1104" i="5"/>
  <c r="I1114" i="5"/>
  <c r="I1123" i="5"/>
  <c r="I1319" i="5"/>
  <c r="I1327" i="5"/>
  <c r="I1347" i="5"/>
  <c r="I1355" i="5"/>
  <c r="I1371" i="5"/>
  <c r="I1387" i="5"/>
  <c r="I1403" i="5"/>
  <c r="I1419" i="5"/>
  <c r="I1431" i="5"/>
  <c r="I1444" i="5"/>
  <c r="I1460" i="5"/>
  <c r="I1476" i="5"/>
  <c r="I1492" i="5"/>
  <c r="I1508" i="5"/>
  <c r="I1524" i="5"/>
  <c r="I1540" i="5"/>
  <c r="I412" i="5"/>
  <c r="I422" i="5"/>
  <c r="I481" i="5"/>
  <c r="I786" i="5"/>
  <c r="I856" i="5"/>
  <c r="I884" i="5"/>
  <c r="I1018" i="5"/>
  <c r="I1109" i="5"/>
  <c r="I1278" i="5"/>
  <c r="I1307" i="5"/>
  <c r="I1323" i="5"/>
  <c r="I1351" i="5"/>
  <c r="I1427" i="5"/>
  <c r="I1500" i="5"/>
  <c r="I1516" i="5"/>
  <c r="I1532" i="5"/>
  <c r="I1548" i="5"/>
  <c r="I364" i="5"/>
  <c r="I433" i="5"/>
  <c r="I508" i="5"/>
  <c r="I723" i="5"/>
  <c r="I1044" i="5"/>
  <c r="I1110" i="5"/>
  <c r="I1263" i="5"/>
  <c r="I1324" i="5"/>
  <c r="I1352" i="5"/>
  <c r="I1464" i="5"/>
  <c r="I1480" i="5"/>
  <c r="I1496" i="5"/>
  <c r="I1512" i="5"/>
  <c r="I1528" i="5"/>
  <c r="I1544" i="5"/>
  <c r="I201" i="5"/>
  <c r="I310" i="5"/>
  <c r="I450" i="5"/>
  <c r="I458" i="5"/>
  <c r="I478" i="5"/>
  <c r="I625" i="5"/>
  <c r="I774" i="5"/>
  <c r="I783" i="5"/>
  <c r="I855" i="5"/>
  <c r="I883" i="5"/>
  <c r="I905" i="5"/>
  <c r="I982" i="5"/>
  <c r="I999" i="5"/>
  <c r="I1015" i="5"/>
  <c r="I1052" i="5"/>
  <c r="I1105" i="5"/>
  <c r="I1116" i="5"/>
  <c r="I1124" i="5"/>
  <c r="I1277" i="5"/>
  <c r="I1304" i="5"/>
  <c r="I1320" i="5"/>
  <c r="I1348" i="5"/>
  <c r="I1356" i="5"/>
  <c r="I1367" i="5"/>
  <c r="I1383" i="5"/>
  <c r="I1399" i="5"/>
  <c r="I1415" i="5"/>
  <c r="I1432" i="5"/>
  <c r="I1440" i="5"/>
  <c r="I1456" i="5"/>
  <c r="I1472" i="5"/>
  <c r="I1488" i="5"/>
  <c r="I1504" i="5"/>
  <c r="I1520" i="5"/>
  <c r="I1536" i="5"/>
  <c r="I1552" i="5"/>
  <c r="I10" i="5"/>
  <c r="I36" i="5"/>
  <c r="I125" i="5"/>
  <c r="I368" i="5"/>
  <c r="I438" i="5"/>
  <c r="I468" i="5"/>
  <c r="I594" i="5"/>
  <c r="I735" i="5"/>
  <c r="I944" i="5"/>
  <c r="I989" i="5"/>
  <c r="I1002" i="5"/>
  <c r="I1055" i="5"/>
  <c r="I1096" i="5"/>
  <c r="I1119" i="5"/>
  <c r="I1262" i="5"/>
  <c r="I1343" i="5"/>
  <c r="I1363" i="5"/>
  <c r="I1379" i="5"/>
  <c r="I1395" i="5"/>
  <c r="I1411" i="5"/>
  <c r="I1435" i="5"/>
  <c r="I1452" i="5"/>
  <c r="I1468" i="5"/>
  <c r="I1484" i="5"/>
  <c r="I515" i="5"/>
  <c r="I523" i="5"/>
  <c r="I597" i="5"/>
  <c r="I702" i="5"/>
  <c r="I945" i="5"/>
  <c r="I1007" i="5"/>
  <c r="I1060" i="5"/>
  <c r="I1097" i="5"/>
  <c r="I1120" i="5"/>
  <c r="I1308" i="5"/>
  <c r="I1344" i="5"/>
  <c r="I1359" i="5"/>
  <c r="I1375" i="5"/>
  <c r="I1391" i="5"/>
  <c r="I1407" i="5"/>
  <c r="I1423" i="5"/>
  <c r="I1436" i="5"/>
  <c r="I1448" i="5"/>
  <c r="O2" i="11"/>
  <c r="H3" i="5" a="1"/>
  <c r="H3" i="5" s="1"/>
  <c r="H4" i="5" a="1"/>
  <c r="H4" i="5" s="1"/>
  <c r="H5" i="5" a="1"/>
  <c r="H5" i="5" s="1"/>
  <c r="H6" i="5" a="1"/>
  <c r="H6" i="5" s="1"/>
  <c r="H7" i="5" a="1"/>
  <c r="H7" i="5" s="1"/>
  <c r="H8" i="5" a="1"/>
  <c r="H8" i="5" s="1"/>
  <c r="H9" i="5" a="1"/>
  <c r="H9" i="5" s="1"/>
  <c r="H10" i="5" a="1"/>
  <c r="H10" i="5" s="1"/>
  <c r="H11" i="5" a="1"/>
  <c r="H11" i="5" s="1"/>
  <c r="H12" i="5" a="1"/>
  <c r="H12" i="5" s="1"/>
  <c r="H13" i="5" a="1"/>
  <c r="H13" i="5" s="1"/>
  <c r="H14" i="5" a="1"/>
  <c r="H14" i="5" s="1"/>
  <c r="H15" i="5" a="1"/>
  <c r="H15" i="5" s="1"/>
  <c r="H16" i="5" a="1"/>
  <c r="H16" i="5" s="1"/>
  <c r="H17" i="5" a="1"/>
  <c r="H17" i="5" s="1"/>
  <c r="H18" i="5" a="1"/>
  <c r="H18" i="5" s="1"/>
  <c r="H19" i="5" a="1"/>
  <c r="H19" i="5" s="1"/>
  <c r="H20" i="5" a="1"/>
  <c r="H20" i="5" s="1"/>
  <c r="H21" i="5" a="1"/>
  <c r="H21" i="5" s="1"/>
  <c r="H22" i="5" a="1"/>
  <c r="H22" i="5" s="1"/>
  <c r="H23" i="5" a="1"/>
  <c r="H23" i="5" s="1"/>
  <c r="H24" i="5" a="1"/>
  <c r="H24" i="5" s="1"/>
  <c r="J24" i="5" s="1"/>
  <c r="H25" i="5" a="1"/>
  <c r="H25" i="5" s="1"/>
  <c r="H26" i="5" a="1"/>
  <c r="H26" i="5" s="1"/>
  <c r="H27" i="5" a="1"/>
  <c r="H27" i="5" s="1"/>
  <c r="H28" i="5" a="1"/>
  <c r="H28" i="5" s="1"/>
  <c r="H29" i="5" a="1"/>
  <c r="H29" i="5" s="1"/>
  <c r="H30" i="5" a="1"/>
  <c r="H30" i="5" s="1"/>
  <c r="H31" i="5" a="1"/>
  <c r="H31" i="5" s="1"/>
  <c r="H32" i="5" a="1"/>
  <c r="H32" i="5" s="1"/>
  <c r="H33" i="5" a="1"/>
  <c r="H33" i="5" s="1"/>
  <c r="H34" i="5" a="1"/>
  <c r="H34" i="5" s="1"/>
  <c r="H35" i="5" a="1"/>
  <c r="H35" i="5" s="1"/>
  <c r="H36" i="5" a="1"/>
  <c r="H36" i="5" s="1"/>
  <c r="H37" i="5" a="1"/>
  <c r="H37" i="5" s="1"/>
  <c r="H38" i="5" a="1"/>
  <c r="H38" i="5" s="1"/>
  <c r="H39" i="5" a="1"/>
  <c r="H39" i="5" s="1"/>
  <c r="H40" i="5" a="1"/>
  <c r="H40" i="5" s="1"/>
  <c r="H41" i="5" a="1"/>
  <c r="H41" i="5" s="1"/>
  <c r="H42" i="5" a="1"/>
  <c r="H42" i="5" s="1"/>
  <c r="H43" i="5" a="1"/>
  <c r="H43" i="5" s="1"/>
  <c r="H44" i="5" a="1"/>
  <c r="H44" i="5" s="1"/>
  <c r="H45" i="5" a="1"/>
  <c r="H45" i="5" s="1"/>
  <c r="H46" i="5" a="1"/>
  <c r="H46" i="5" s="1"/>
  <c r="H47" i="5" a="1"/>
  <c r="H47" i="5" s="1"/>
  <c r="H48" i="5" a="1"/>
  <c r="H48" i="5" s="1"/>
  <c r="H49" i="5" a="1"/>
  <c r="H49" i="5" s="1"/>
  <c r="H50" i="5" a="1"/>
  <c r="H50" i="5" s="1"/>
  <c r="H51" i="5" a="1"/>
  <c r="H51" i="5" s="1"/>
  <c r="H52" i="5" a="1"/>
  <c r="H52" i="5" s="1"/>
  <c r="H53" i="5" a="1"/>
  <c r="H53" i="5" s="1"/>
  <c r="H54" i="5" a="1"/>
  <c r="H54" i="5" s="1"/>
  <c r="H55" i="5" a="1"/>
  <c r="H55" i="5" s="1"/>
  <c r="H56" i="5" a="1"/>
  <c r="H56" i="5" s="1"/>
  <c r="H57" i="5" a="1"/>
  <c r="H57" i="5" s="1"/>
  <c r="H58" i="5" a="1"/>
  <c r="H58" i="5" s="1"/>
  <c r="H59" i="5" a="1"/>
  <c r="H59" i="5" s="1"/>
  <c r="H60" i="5" a="1"/>
  <c r="H60" i="5" s="1"/>
  <c r="H61" i="5" a="1"/>
  <c r="H61" i="5" s="1"/>
  <c r="H62" i="5" a="1"/>
  <c r="H62" i="5" s="1"/>
  <c r="H63" i="5" a="1"/>
  <c r="H63" i="5" s="1"/>
  <c r="H64" i="5" a="1"/>
  <c r="H64" i="5" s="1"/>
  <c r="H65" i="5" a="1"/>
  <c r="H65" i="5" s="1"/>
  <c r="H66" i="5" a="1"/>
  <c r="H66" i="5" s="1"/>
  <c r="H67" i="5" a="1"/>
  <c r="H67" i="5" s="1"/>
  <c r="H68" i="5" a="1"/>
  <c r="H68" i="5" s="1"/>
  <c r="H69" i="5" a="1"/>
  <c r="H69" i="5" s="1"/>
  <c r="H70" i="5" a="1"/>
  <c r="H70" i="5" s="1"/>
  <c r="H71" i="5" a="1"/>
  <c r="H71" i="5" s="1"/>
  <c r="H72" i="5" a="1"/>
  <c r="H72" i="5" s="1"/>
  <c r="H73" i="5" a="1"/>
  <c r="H73" i="5" s="1"/>
  <c r="H74" i="5" a="1"/>
  <c r="H74" i="5" s="1"/>
  <c r="H75" i="5" a="1"/>
  <c r="H75" i="5" s="1"/>
  <c r="H76" i="5" a="1"/>
  <c r="H76" i="5" s="1"/>
  <c r="H77" i="5" a="1"/>
  <c r="H77" i="5" s="1"/>
  <c r="H78" i="5" a="1"/>
  <c r="H78" i="5" s="1"/>
  <c r="H79" i="5" a="1"/>
  <c r="H79" i="5" s="1"/>
  <c r="H80" i="5" a="1"/>
  <c r="H80" i="5" s="1"/>
  <c r="H81" i="5" a="1"/>
  <c r="H81" i="5" s="1"/>
  <c r="H82" i="5" a="1"/>
  <c r="H82" i="5" s="1"/>
  <c r="H83" i="5" a="1"/>
  <c r="H83" i="5" s="1"/>
  <c r="H84" i="5" a="1"/>
  <c r="H84" i="5" s="1"/>
  <c r="H85" i="5" a="1"/>
  <c r="H85" i="5" s="1"/>
  <c r="H86" i="5" a="1"/>
  <c r="H86" i="5" s="1"/>
  <c r="H87" i="5" a="1"/>
  <c r="H87" i="5" s="1"/>
  <c r="H88" i="5" a="1"/>
  <c r="H88" i="5" s="1"/>
  <c r="H89" i="5" a="1"/>
  <c r="H89" i="5" s="1"/>
  <c r="H90" i="5" a="1"/>
  <c r="H90" i="5" s="1"/>
  <c r="H91" i="5" a="1"/>
  <c r="H91" i="5" s="1"/>
  <c r="H92" i="5" a="1"/>
  <c r="H92" i="5" s="1"/>
  <c r="H93" i="5" a="1"/>
  <c r="H93" i="5" s="1"/>
  <c r="H94" i="5" a="1"/>
  <c r="H94" i="5" s="1"/>
  <c r="H95" i="5" a="1"/>
  <c r="H95" i="5" s="1"/>
  <c r="H96" i="5" a="1"/>
  <c r="H96" i="5" s="1"/>
  <c r="H97" i="5" a="1"/>
  <c r="H97" i="5" s="1"/>
  <c r="H98" i="5" a="1"/>
  <c r="H98" i="5" s="1"/>
  <c r="H99" i="5" a="1"/>
  <c r="H99" i="5" s="1"/>
  <c r="H100" i="5" a="1"/>
  <c r="H100" i="5" s="1"/>
  <c r="H101" i="5" a="1"/>
  <c r="H101" i="5" s="1"/>
  <c r="H102" i="5" a="1"/>
  <c r="H102" i="5" s="1"/>
  <c r="H103" i="5" a="1"/>
  <c r="H103" i="5" s="1"/>
  <c r="H104" i="5" a="1"/>
  <c r="H104" i="5" s="1"/>
  <c r="H105" i="5" a="1"/>
  <c r="H105" i="5" s="1"/>
  <c r="H106" i="5" a="1"/>
  <c r="H106" i="5" s="1"/>
  <c r="H107" i="5" a="1"/>
  <c r="H107" i="5" s="1"/>
  <c r="H108" i="5" a="1"/>
  <c r="H108" i="5" s="1"/>
  <c r="H109" i="5" a="1"/>
  <c r="H109" i="5" s="1"/>
  <c r="H110" i="5" a="1"/>
  <c r="H110" i="5" s="1"/>
  <c r="H111" i="5" a="1"/>
  <c r="H111" i="5" s="1"/>
  <c r="H112" i="5" a="1"/>
  <c r="H112" i="5" s="1"/>
  <c r="H113" i="5" a="1"/>
  <c r="H113" i="5" s="1"/>
  <c r="H114" i="5" a="1"/>
  <c r="H114" i="5" s="1"/>
  <c r="H115" i="5" a="1"/>
  <c r="H115" i="5" s="1"/>
  <c r="H116" i="5" a="1"/>
  <c r="H116" i="5" s="1"/>
  <c r="H117" i="5" a="1"/>
  <c r="H117" i="5" s="1"/>
  <c r="H118" i="5" a="1"/>
  <c r="H118" i="5" s="1"/>
  <c r="H119" i="5" a="1"/>
  <c r="H119" i="5" s="1"/>
  <c r="H120" i="5" a="1"/>
  <c r="H120" i="5" s="1"/>
  <c r="H121" i="5" a="1"/>
  <c r="H121" i="5" s="1"/>
  <c r="H122" i="5" a="1"/>
  <c r="H122" i="5" s="1"/>
  <c r="H123" i="5" a="1"/>
  <c r="H123" i="5" s="1"/>
  <c r="H124" i="5" a="1"/>
  <c r="H124" i="5" s="1"/>
  <c r="H125" i="5" a="1"/>
  <c r="H125" i="5" s="1"/>
  <c r="H126" i="5" a="1"/>
  <c r="H126" i="5" s="1"/>
  <c r="H127" i="5" a="1"/>
  <c r="H127" i="5" s="1"/>
  <c r="H128" i="5" a="1"/>
  <c r="H128" i="5" s="1"/>
  <c r="H129" i="5" a="1"/>
  <c r="H129" i="5" s="1"/>
  <c r="H130" i="5" a="1"/>
  <c r="H130" i="5" s="1"/>
  <c r="H131" i="5" a="1"/>
  <c r="H131" i="5" s="1"/>
  <c r="H132" i="5" a="1"/>
  <c r="H132" i="5" s="1"/>
  <c r="H133" i="5" a="1"/>
  <c r="H133" i="5" s="1"/>
  <c r="H134" i="5" a="1"/>
  <c r="H134" i="5" s="1"/>
  <c r="H135" i="5" a="1"/>
  <c r="H135" i="5" s="1"/>
  <c r="H136" i="5" a="1"/>
  <c r="H136" i="5" s="1"/>
  <c r="H137" i="5" a="1"/>
  <c r="H137" i="5" s="1"/>
  <c r="H138" i="5" a="1"/>
  <c r="H138" i="5" s="1"/>
  <c r="H139" i="5" a="1"/>
  <c r="H139" i="5" s="1"/>
  <c r="H140" i="5" a="1"/>
  <c r="H140" i="5" s="1"/>
  <c r="H141" i="5" a="1"/>
  <c r="H141" i="5" s="1"/>
  <c r="H142" i="5" a="1"/>
  <c r="H142" i="5" s="1"/>
  <c r="H143" i="5" a="1"/>
  <c r="H143" i="5" s="1"/>
  <c r="H144" i="5" a="1"/>
  <c r="H144" i="5" s="1"/>
  <c r="H145" i="5" a="1"/>
  <c r="H145" i="5" s="1"/>
  <c r="H146" i="5" a="1"/>
  <c r="H146" i="5" s="1"/>
  <c r="H147" i="5" a="1"/>
  <c r="H147" i="5" s="1"/>
  <c r="H148" i="5" a="1"/>
  <c r="H148" i="5" s="1"/>
  <c r="H149" i="5" a="1"/>
  <c r="H149" i="5" s="1"/>
  <c r="H150" i="5" a="1"/>
  <c r="H150" i="5" s="1"/>
  <c r="H151" i="5" a="1"/>
  <c r="H151" i="5" s="1"/>
  <c r="H152" i="5" a="1"/>
  <c r="H152" i="5" s="1"/>
  <c r="H153" i="5" a="1"/>
  <c r="H153" i="5" s="1"/>
  <c r="H154" i="5" a="1"/>
  <c r="H154" i="5" s="1"/>
  <c r="H155" i="5" a="1"/>
  <c r="H155" i="5" s="1"/>
  <c r="H156" i="5" a="1"/>
  <c r="H156" i="5" s="1"/>
  <c r="H157" i="5" a="1"/>
  <c r="H157" i="5" s="1"/>
  <c r="H158" i="5" a="1"/>
  <c r="H158" i="5" s="1"/>
  <c r="H159" i="5" a="1"/>
  <c r="H159" i="5" s="1"/>
  <c r="H160" i="5" a="1"/>
  <c r="H160" i="5" s="1"/>
  <c r="H161" i="5" a="1"/>
  <c r="H161" i="5" s="1"/>
  <c r="H162" i="5" a="1"/>
  <c r="H162" i="5" s="1"/>
  <c r="H163" i="5" a="1"/>
  <c r="H163" i="5" s="1"/>
  <c r="H164" i="5" a="1"/>
  <c r="H164" i="5" s="1"/>
  <c r="H165" i="5" a="1"/>
  <c r="H165" i="5" s="1"/>
  <c r="H166" i="5" a="1"/>
  <c r="H166" i="5" s="1"/>
  <c r="H167" i="5" a="1"/>
  <c r="H167" i="5" s="1"/>
  <c r="H168" i="5" a="1"/>
  <c r="H168" i="5" s="1"/>
  <c r="H169" i="5" a="1"/>
  <c r="H169" i="5" s="1"/>
  <c r="H170" i="5" a="1"/>
  <c r="H170" i="5" s="1"/>
  <c r="H171" i="5" a="1"/>
  <c r="H171" i="5" s="1"/>
  <c r="H172" i="5" a="1"/>
  <c r="H172" i="5" s="1"/>
  <c r="H173" i="5" a="1"/>
  <c r="H173" i="5" s="1"/>
  <c r="H174" i="5" a="1"/>
  <c r="H174" i="5" s="1"/>
  <c r="H175" i="5" a="1"/>
  <c r="H175" i="5" s="1"/>
  <c r="H176" i="5" a="1"/>
  <c r="H176" i="5" s="1"/>
  <c r="H177" i="5" a="1"/>
  <c r="H177" i="5" s="1"/>
  <c r="H178" i="5" a="1"/>
  <c r="H178" i="5" s="1"/>
  <c r="H179" i="5" a="1"/>
  <c r="H179" i="5" s="1"/>
  <c r="H180" i="5" a="1"/>
  <c r="H180" i="5" s="1"/>
  <c r="H181" i="5" a="1"/>
  <c r="H181" i="5" s="1"/>
  <c r="H182" i="5" a="1"/>
  <c r="H182" i="5" s="1"/>
  <c r="H183" i="5" a="1"/>
  <c r="H183" i="5" s="1"/>
  <c r="H184" i="5" a="1"/>
  <c r="H184" i="5" s="1"/>
  <c r="H185" i="5" a="1"/>
  <c r="H185" i="5" s="1"/>
  <c r="H186" i="5" a="1"/>
  <c r="H186" i="5" s="1"/>
  <c r="H187" i="5" a="1"/>
  <c r="H187" i="5" s="1"/>
  <c r="H188" i="5" a="1"/>
  <c r="H188" i="5" s="1"/>
  <c r="H189" i="5" a="1"/>
  <c r="H189" i="5" s="1"/>
  <c r="H190" i="5" a="1"/>
  <c r="H190" i="5" s="1"/>
  <c r="H191" i="5" a="1"/>
  <c r="H191" i="5" s="1"/>
  <c r="H192" i="5" a="1"/>
  <c r="H192" i="5" s="1"/>
  <c r="H193" i="5" a="1"/>
  <c r="H193" i="5" s="1"/>
  <c r="H194" i="5" a="1"/>
  <c r="H194" i="5" s="1"/>
  <c r="H195" i="5" a="1"/>
  <c r="H195" i="5" s="1"/>
  <c r="H196" i="5" a="1"/>
  <c r="H196" i="5" s="1"/>
  <c r="H197" i="5" a="1"/>
  <c r="H197" i="5" s="1"/>
  <c r="H198" i="5" a="1"/>
  <c r="H198" i="5" s="1"/>
  <c r="H199" i="5" a="1"/>
  <c r="H199" i="5" s="1"/>
  <c r="H200" i="5" a="1"/>
  <c r="H200" i="5" s="1"/>
  <c r="H201" i="5" a="1"/>
  <c r="H201" i="5" s="1"/>
  <c r="H202" i="5" a="1"/>
  <c r="H202" i="5" s="1"/>
  <c r="H203" i="5" a="1"/>
  <c r="H203" i="5" s="1"/>
  <c r="H204" i="5" a="1"/>
  <c r="H204" i="5" s="1"/>
  <c r="H205" i="5" a="1"/>
  <c r="H205" i="5" s="1"/>
  <c r="H206" i="5" a="1"/>
  <c r="H206" i="5" s="1"/>
  <c r="H207" i="5" a="1"/>
  <c r="H207" i="5" s="1"/>
  <c r="H208" i="5" a="1"/>
  <c r="H208" i="5" s="1"/>
  <c r="H209" i="5" a="1"/>
  <c r="H209" i="5" s="1"/>
  <c r="H210" i="5" a="1"/>
  <c r="H210" i="5" s="1"/>
  <c r="H211" i="5" a="1"/>
  <c r="H211" i="5" s="1"/>
  <c r="H212" i="5" a="1"/>
  <c r="H212" i="5" s="1"/>
  <c r="H213" i="5" a="1"/>
  <c r="H213" i="5" s="1"/>
  <c r="H214" i="5" a="1"/>
  <c r="H214" i="5" s="1"/>
  <c r="H215" i="5" a="1"/>
  <c r="H215" i="5" s="1"/>
  <c r="H216" i="5" a="1"/>
  <c r="H216" i="5" s="1"/>
  <c r="H217" i="5" a="1"/>
  <c r="H217" i="5" s="1"/>
  <c r="H218" i="5" a="1"/>
  <c r="H218" i="5" s="1"/>
  <c r="H219" i="5" a="1"/>
  <c r="H219" i="5" s="1"/>
  <c r="H220" i="5" a="1"/>
  <c r="H220" i="5" s="1"/>
  <c r="H221" i="5" a="1"/>
  <c r="H221" i="5" s="1"/>
  <c r="H222" i="5" a="1"/>
  <c r="H222" i="5" s="1"/>
  <c r="H223" i="5" a="1"/>
  <c r="H223" i="5" s="1"/>
  <c r="H224" i="5" a="1"/>
  <c r="H224" i="5" s="1"/>
  <c r="H225" i="5" a="1"/>
  <c r="H225" i="5" s="1"/>
  <c r="H226" i="5" a="1"/>
  <c r="H226" i="5" s="1"/>
  <c r="H227" i="5" a="1"/>
  <c r="H227" i="5" s="1"/>
  <c r="H228" i="5" a="1"/>
  <c r="H228" i="5" s="1"/>
  <c r="H229" i="5" a="1"/>
  <c r="H229" i="5" s="1"/>
  <c r="H230" i="5" a="1"/>
  <c r="H230" i="5" s="1"/>
  <c r="H231" i="5" a="1"/>
  <c r="H231" i="5" s="1"/>
  <c r="H232" i="5" a="1"/>
  <c r="H232" i="5" s="1"/>
  <c r="H233" i="5" a="1"/>
  <c r="H233" i="5" s="1"/>
  <c r="H234" i="5" a="1"/>
  <c r="H234" i="5" s="1"/>
  <c r="H235" i="5" a="1"/>
  <c r="H235" i="5" s="1"/>
  <c r="H236" i="5" a="1"/>
  <c r="H236" i="5" s="1"/>
  <c r="H237" i="5" a="1"/>
  <c r="H237" i="5" s="1"/>
  <c r="H238" i="5" a="1"/>
  <c r="H238" i="5" s="1"/>
  <c r="H239" i="5" a="1"/>
  <c r="H239" i="5" s="1"/>
  <c r="H240" i="5" a="1"/>
  <c r="H240" i="5" s="1"/>
  <c r="H241" i="5" a="1"/>
  <c r="H241" i="5" s="1"/>
  <c r="H242" i="5" a="1"/>
  <c r="H242" i="5" s="1"/>
  <c r="H243" i="5" a="1"/>
  <c r="H243" i="5" s="1"/>
  <c r="H244" i="5" a="1"/>
  <c r="H244" i="5" s="1"/>
  <c r="H245" i="5" a="1"/>
  <c r="H245" i="5" s="1"/>
  <c r="H246" i="5" a="1"/>
  <c r="H246" i="5" s="1"/>
  <c r="H247" i="5" a="1"/>
  <c r="H247" i="5" s="1"/>
  <c r="H248" i="5" a="1"/>
  <c r="H248" i="5" s="1"/>
  <c r="H249" i="5" a="1"/>
  <c r="H249" i="5" s="1"/>
  <c r="H250" i="5" a="1"/>
  <c r="H250" i="5" s="1"/>
  <c r="H251" i="5" a="1"/>
  <c r="H251" i="5" s="1"/>
  <c r="H252" i="5" a="1"/>
  <c r="H252" i="5" s="1"/>
  <c r="H253" i="5" a="1"/>
  <c r="H253" i="5" s="1"/>
  <c r="H254" i="5" a="1"/>
  <c r="H254" i="5" s="1"/>
  <c r="H255" i="5" a="1"/>
  <c r="H255" i="5" s="1"/>
  <c r="H256" i="5" a="1"/>
  <c r="H256" i="5" s="1"/>
  <c r="H257" i="5" a="1"/>
  <c r="H257" i="5" s="1"/>
  <c r="H258" i="5" a="1"/>
  <c r="H258" i="5" s="1"/>
  <c r="H259" i="5" a="1"/>
  <c r="H259" i="5" s="1"/>
  <c r="H260" i="5" a="1"/>
  <c r="H260" i="5" s="1"/>
  <c r="H261" i="5" a="1"/>
  <c r="H261" i="5" s="1"/>
  <c r="H262" i="5" a="1"/>
  <c r="H262" i="5" s="1"/>
  <c r="H263" i="5" a="1"/>
  <c r="H263" i="5" s="1"/>
  <c r="H264" i="5" a="1"/>
  <c r="H264" i="5" s="1"/>
  <c r="H265" i="5" a="1"/>
  <c r="H265" i="5" s="1"/>
  <c r="H266" i="5" a="1"/>
  <c r="H266" i="5" s="1"/>
  <c r="H267" i="5" a="1"/>
  <c r="H267" i="5" s="1"/>
  <c r="H268" i="5" a="1"/>
  <c r="H268" i="5" s="1"/>
  <c r="H269" i="5" a="1"/>
  <c r="H269" i="5" s="1"/>
  <c r="H270" i="5" a="1"/>
  <c r="H270" i="5" s="1"/>
  <c r="H271" i="5" a="1"/>
  <c r="H271" i="5" s="1"/>
  <c r="H272" i="5" a="1"/>
  <c r="H272" i="5" s="1"/>
  <c r="H273" i="5" a="1"/>
  <c r="H273" i="5" s="1"/>
  <c r="H274" i="5" a="1"/>
  <c r="H274" i="5" s="1"/>
  <c r="H275" i="5" a="1"/>
  <c r="H275" i="5" s="1"/>
  <c r="H276" i="5" a="1"/>
  <c r="H276" i="5" s="1"/>
  <c r="H277" i="5" a="1"/>
  <c r="H277" i="5" s="1"/>
  <c r="H278" i="5" a="1"/>
  <c r="H278" i="5" s="1"/>
  <c r="H279" i="5" a="1"/>
  <c r="H279" i="5" s="1"/>
  <c r="H280" i="5" a="1"/>
  <c r="H280" i="5" s="1"/>
  <c r="H281" i="5" a="1"/>
  <c r="H281" i="5" s="1"/>
  <c r="H282" i="5" a="1"/>
  <c r="H282" i="5" s="1"/>
  <c r="H283" i="5" a="1"/>
  <c r="H283" i="5" s="1"/>
  <c r="H284" i="5" a="1"/>
  <c r="H284" i="5" s="1"/>
  <c r="H285" i="5" a="1"/>
  <c r="H285" i="5" s="1"/>
  <c r="H286" i="5" a="1"/>
  <c r="H286" i="5" s="1"/>
  <c r="H287" i="5" a="1"/>
  <c r="H287" i="5" s="1"/>
  <c r="H288" i="5" a="1"/>
  <c r="H288" i="5" s="1"/>
  <c r="H289" i="5" a="1"/>
  <c r="H289" i="5" s="1"/>
  <c r="H290" i="5" a="1"/>
  <c r="H290" i="5" s="1"/>
  <c r="H291" i="5" a="1"/>
  <c r="H291" i="5" s="1"/>
  <c r="H292" i="5" a="1"/>
  <c r="H292" i="5" s="1"/>
  <c r="H293" i="5" a="1"/>
  <c r="H293" i="5" s="1"/>
  <c r="H294" i="5" a="1"/>
  <c r="H294" i="5" s="1"/>
  <c r="H295" i="5" a="1"/>
  <c r="H295" i="5" s="1"/>
  <c r="H296" i="5" a="1"/>
  <c r="H296" i="5" s="1"/>
  <c r="H297" i="5" a="1"/>
  <c r="H297" i="5" s="1"/>
  <c r="H298" i="5" a="1"/>
  <c r="H298" i="5" s="1"/>
  <c r="H299" i="5" a="1"/>
  <c r="H299" i="5" s="1"/>
  <c r="H300" i="5" a="1"/>
  <c r="H300" i="5" s="1"/>
  <c r="H301" i="5" a="1"/>
  <c r="H301" i="5" s="1"/>
  <c r="H302" i="5" a="1"/>
  <c r="H302" i="5" s="1"/>
  <c r="H303" i="5" a="1"/>
  <c r="H303" i="5" s="1"/>
  <c r="H304" i="5" a="1"/>
  <c r="H304" i="5" s="1"/>
  <c r="H305" i="5" a="1"/>
  <c r="H305" i="5" s="1"/>
  <c r="H306" i="5" a="1"/>
  <c r="H306" i="5" s="1"/>
  <c r="H307" i="5" a="1"/>
  <c r="H307" i="5" s="1"/>
  <c r="H308" i="5" a="1"/>
  <c r="H308" i="5" s="1"/>
  <c r="H309" i="5" a="1"/>
  <c r="H309" i="5" s="1"/>
  <c r="H310" i="5" a="1"/>
  <c r="H310" i="5" s="1"/>
  <c r="H311" i="5" a="1"/>
  <c r="H311" i="5" s="1"/>
  <c r="H312" i="5" a="1"/>
  <c r="H312" i="5" s="1"/>
  <c r="H313" i="5" a="1"/>
  <c r="H313" i="5" s="1"/>
  <c r="H314" i="5" a="1"/>
  <c r="H314" i="5" s="1"/>
  <c r="H315" i="5" a="1"/>
  <c r="H315" i="5" s="1"/>
  <c r="H316" i="5" a="1"/>
  <c r="H316" i="5" s="1"/>
  <c r="H317" i="5" a="1"/>
  <c r="H317" i="5" s="1"/>
  <c r="H318" i="5" a="1"/>
  <c r="H318" i="5" s="1"/>
  <c r="H319" i="5" a="1"/>
  <c r="H319" i="5" s="1"/>
  <c r="H320" i="5" a="1"/>
  <c r="H320" i="5" s="1"/>
  <c r="H321" i="5" a="1"/>
  <c r="H321" i="5" s="1"/>
  <c r="H322" i="5" a="1"/>
  <c r="H322" i="5" s="1"/>
  <c r="H323" i="5" a="1"/>
  <c r="H323" i="5" s="1"/>
  <c r="H324" i="5" a="1"/>
  <c r="H324" i="5" s="1"/>
  <c r="H325" i="5" a="1"/>
  <c r="H325" i="5" s="1"/>
  <c r="H326" i="5" a="1"/>
  <c r="H326" i="5" s="1"/>
  <c r="H327" i="5" a="1"/>
  <c r="H327" i="5" s="1"/>
  <c r="H328" i="5" a="1"/>
  <c r="H328" i="5" s="1"/>
  <c r="H329" i="5" a="1"/>
  <c r="H329" i="5" s="1"/>
  <c r="H330" i="5" a="1"/>
  <c r="H330" i="5" s="1"/>
  <c r="H331" i="5" a="1"/>
  <c r="H331" i="5" s="1"/>
  <c r="H332" i="5" a="1"/>
  <c r="H332" i="5" s="1"/>
  <c r="H333" i="5" a="1"/>
  <c r="H333" i="5" s="1"/>
  <c r="H334" i="5" a="1"/>
  <c r="H334" i="5" s="1"/>
  <c r="H335" i="5" a="1"/>
  <c r="H335" i="5" s="1"/>
  <c r="H336" i="5" a="1"/>
  <c r="H336" i="5" s="1"/>
  <c r="H337" i="5" a="1"/>
  <c r="H337" i="5" s="1"/>
  <c r="H338" i="5" a="1"/>
  <c r="H338" i="5" s="1"/>
  <c r="H339" i="5" a="1"/>
  <c r="H339" i="5" s="1"/>
  <c r="H340" i="5" a="1"/>
  <c r="H340" i="5" s="1"/>
  <c r="H341" i="5" a="1"/>
  <c r="H341" i="5" s="1"/>
  <c r="H342" i="5" a="1"/>
  <c r="H342" i="5" s="1"/>
  <c r="H343" i="5" a="1"/>
  <c r="H343" i="5" s="1"/>
  <c r="H344" i="5" a="1"/>
  <c r="H344" i="5" s="1"/>
  <c r="H345" i="5" a="1"/>
  <c r="H345" i="5" s="1"/>
  <c r="H346" i="5" a="1"/>
  <c r="H346" i="5" s="1"/>
  <c r="H347" i="5" a="1"/>
  <c r="H347" i="5" s="1"/>
  <c r="H348" i="5" a="1"/>
  <c r="H348" i="5" s="1"/>
  <c r="H349" i="5" a="1"/>
  <c r="H349" i="5" s="1"/>
  <c r="H350" i="5" a="1"/>
  <c r="H350" i="5" s="1"/>
  <c r="H351" i="5" a="1"/>
  <c r="H351" i="5" s="1"/>
  <c r="H352" i="5" a="1"/>
  <c r="H352" i="5" s="1"/>
  <c r="H353" i="5" a="1"/>
  <c r="H353" i="5" s="1"/>
  <c r="H354" i="5" a="1"/>
  <c r="H354" i="5" s="1"/>
  <c r="H355" i="5" a="1"/>
  <c r="H355" i="5" s="1"/>
  <c r="H356" i="5" a="1"/>
  <c r="H356" i="5" s="1"/>
  <c r="H357" i="5" a="1"/>
  <c r="H357" i="5" s="1"/>
  <c r="H358" i="5" a="1"/>
  <c r="H358" i="5" s="1"/>
  <c r="H359" i="5" a="1"/>
  <c r="H359" i="5" s="1"/>
  <c r="H360" i="5" a="1"/>
  <c r="H360" i="5" s="1"/>
  <c r="H361" i="5" a="1"/>
  <c r="H361" i="5" s="1"/>
  <c r="H362" i="5" a="1"/>
  <c r="H362" i="5" s="1"/>
  <c r="H363" i="5" a="1"/>
  <c r="H363" i="5" s="1"/>
  <c r="H364" i="5" a="1"/>
  <c r="H364" i="5" s="1"/>
  <c r="H365" i="5" a="1"/>
  <c r="H365" i="5" s="1"/>
  <c r="H366" i="5" a="1"/>
  <c r="H366" i="5" s="1"/>
  <c r="H367" i="5" a="1"/>
  <c r="H367" i="5" s="1"/>
  <c r="H368" i="5" a="1"/>
  <c r="H368" i="5" s="1"/>
  <c r="H369" i="5" a="1"/>
  <c r="H369" i="5" s="1"/>
  <c r="H370" i="5" a="1"/>
  <c r="H370" i="5" s="1"/>
  <c r="H371" i="5" a="1"/>
  <c r="H371" i="5" s="1"/>
  <c r="H372" i="5" a="1"/>
  <c r="H372" i="5" s="1"/>
  <c r="H373" i="5" a="1"/>
  <c r="H373" i="5" s="1"/>
  <c r="H374" i="5" a="1"/>
  <c r="H374" i="5" s="1"/>
  <c r="H375" i="5" a="1"/>
  <c r="H375" i="5" s="1"/>
  <c r="H376" i="5" a="1"/>
  <c r="H376" i="5" s="1"/>
  <c r="H377" i="5" a="1"/>
  <c r="H377" i="5" s="1"/>
  <c r="H378" i="5" a="1"/>
  <c r="H378" i="5" s="1"/>
  <c r="H379" i="5" a="1"/>
  <c r="H379" i="5" s="1"/>
  <c r="H380" i="5" a="1"/>
  <c r="H380" i="5" s="1"/>
  <c r="H381" i="5" a="1"/>
  <c r="H381" i="5" s="1"/>
  <c r="H382" i="5" a="1"/>
  <c r="H382" i="5" s="1"/>
  <c r="H383" i="5" a="1"/>
  <c r="H383" i="5" s="1"/>
  <c r="H384" i="5" a="1"/>
  <c r="H384" i="5" s="1"/>
  <c r="H385" i="5" a="1"/>
  <c r="H385" i="5" s="1"/>
  <c r="H386" i="5" a="1"/>
  <c r="H386" i="5" s="1"/>
  <c r="H387" i="5" a="1"/>
  <c r="H387" i="5" s="1"/>
  <c r="H388" i="5" a="1"/>
  <c r="H388" i="5" s="1"/>
  <c r="H389" i="5" a="1"/>
  <c r="H389" i="5" s="1"/>
  <c r="H390" i="5" a="1"/>
  <c r="H390" i="5" s="1"/>
  <c r="H391" i="5" a="1"/>
  <c r="H391" i="5" s="1"/>
  <c r="H392" i="5" a="1"/>
  <c r="H392" i="5" s="1"/>
  <c r="H393" i="5" a="1"/>
  <c r="H393" i="5" s="1"/>
  <c r="H394" i="5" a="1"/>
  <c r="H394" i="5" s="1"/>
  <c r="H395" i="5" a="1"/>
  <c r="H395" i="5" s="1"/>
  <c r="H396" i="5" a="1"/>
  <c r="H396" i="5" s="1"/>
  <c r="H397" i="5" a="1"/>
  <c r="H397" i="5" s="1"/>
  <c r="H398" i="5" a="1"/>
  <c r="H398" i="5" s="1"/>
  <c r="H399" i="5" a="1"/>
  <c r="H399" i="5" s="1"/>
  <c r="H400" i="5" a="1"/>
  <c r="H400" i="5" s="1"/>
  <c r="H401" i="5" a="1"/>
  <c r="H401" i="5" s="1"/>
  <c r="H402" i="5" a="1"/>
  <c r="H402" i="5" s="1"/>
  <c r="H403" i="5" a="1"/>
  <c r="H403" i="5" s="1"/>
  <c r="H404" i="5" a="1"/>
  <c r="H404" i="5" s="1"/>
  <c r="H405" i="5" a="1"/>
  <c r="H405" i="5" s="1"/>
  <c r="H406" i="5" a="1"/>
  <c r="H406" i="5" s="1"/>
  <c r="H407" i="5" a="1"/>
  <c r="H407" i="5" s="1"/>
  <c r="H408" i="5" a="1"/>
  <c r="H408" i="5" s="1"/>
  <c r="H409" i="5" a="1"/>
  <c r="H409" i="5" s="1"/>
  <c r="H410" i="5" a="1"/>
  <c r="H410" i="5" s="1"/>
  <c r="H411" i="5" a="1"/>
  <c r="H411" i="5" s="1"/>
  <c r="H412" i="5" a="1"/>
  <c r="H412" i="5" s="1"/>
  <c r="H413" i="5" a="1"/>
  <c r="H413" i="5" s="1"/>
  <c r="H414" i="5" a="1"/>
  <c r="H414" i="5" s="1"/>
  <c r="H415" i="5" a="1"/>
  <c r="H415" i="5" s="1"/>
  <c r="H416" i="5" a="1"/>
  <c r="H416" i="5" s="1"/>
  <c r="H417" i="5" a="1"/>
  <c r="H417" i="5" s="1"/>
  <c r="H418" i="5" a="1"/>
  <c r="H418" i="5" s="1"/>
  <c r="H419" i="5" a="1"/>
  <c r="H419" i="5" s="1"/>
  <c r="H420" i="5" a="1"/>
  <c r="H420" i="5" s="1"/>
  <c r="H421" i="5" a="1"/>
  <c r="H421" i="5" s="1"/>
  <c r="H422" i="5" a="1"/>
  <c r="H422" i="5" s="1"/>
  <c r="H423" i="5" a="1"/>
  <c r="H423" i="5" s="1"/>
  <c r="H424" i="5" a="1"/>
  <c r="H424" i="5" s="1"/>
  <c r="H425" i="5" a="1"/>
  <c r="H425" i="5" s="1"/>
  <c r="H426" i="5" a="1"/>
  <c r="H426" i="5" s="1"/>
  <c r="H427" i="5" a="1"/>
  <c r="H427" i="5" s="1"/>
  <c r="H428" i="5" a="1"/>
  <c r="H428" i="5" s="1"/>
  <c r="H429" i="5" a="1"/>
  <c r="H429" i="5" s="1"/>
  <c r="H430" i="5" a="1"/>
  <c r="H430" i="5" s="1"/>
  <c r="H431" i="5" a="1"/>
  <c r="H431" i="5" s="1"/>
  <c r="H432" i="5" a="1"/>
  <c r="H432" i="5" s="1"/>
  <c r="H433" i="5" a="1"/>
  <c r="H433" i="5" s="1"/>
  <c r="H434" i="5" a="1"/>
  <c r="H434" i="5" s="1"/>
  <c r="H436" i="5" a="1"/>
  <c r="H436" i="5" s="1"/>
  <c r="H437" i="5" a="1"/>
  <c r="H437" i="5" s="1"/>
  <c r="H438" i="5" a="1"/>
  <c r="H438" i="5" s="1"/>
  <c r="H439" i="5" a="1"/>
  <c r="H439" i="5" s="1"/>
  <c r="H440" i="5" a="1"/>
  <c r="H440" i="5" s="1"/>
  <c r="H441" i="5" a="1"/>
  <c r="H441" i="5" s="1"/>
  <c r="H442" i="5" a="1"/>
  <c r="H442" i="5" s="1"/>
  <c r="H443" i="5" a="1"/>
  <c r="H443" i="5" s="1"/>
  <c r="H444" i="5" a="1"/>
  <c r="H444" i="5" s="1"/>
  <c r="H445" i="5" a="1"/>
  <c r="H445" i="5" s="1"/>
  <c r="H446" i="5" a="1"/>
  <c r="H446" i="5" s="1"/>
  <c r="H447" i="5" a="1"/>
  <c r="H447" i="5" s="1"/>
  <c r="H448" i="5" a="1"/>
  <c r="H448" i="5" s="1"/>
  <c r="H449" i="5" a="1"/>
  <c r="H449" i="5" s="1"/>
  <c r="H450" i="5" a="1"/>
  <c r="H450" i="5" s="1"/>
  <c r="H451" i="5" a="1"/>
  <c r="H451" i="5" s="1"/>
  <c r="H452" i="5" a="1"/>
  <c r="H452" i="5" s="1"/>
  <c r="H453" i="5" a="1"/>
  <c r="H453" i="5" s="1"/>
  <c r="H454" i="5" a="1"/>
  <c r="H454" i="5" s="1"/>
  <c r="H455" i="5" a="1"/>
  <c r="H455" i="5" s="1"/>
  <c r="H456" i="5" a="1"/>
  <c r="H456" i="5" s="1"/>
  <c r="H457" i="5" a="1"/>
  <c r="H457" i="5" s="1"/>
  <c r="H458" i="5" a="1"/>
  <c r="H458" i="5" s="1"/>
  <c r="H459" i="5" a="1"/>
  <c r="H459" i="5" s="1"/>
  <c r="H460" i="5" a="1"/>
  <c r="H460" i="5" s="1"/>
  <c r="H461" i="5" a="1"/>
  <c r="H461" i="5" s="1"/>
  <c r="H462" i="5" a="1"/>
  <c r="H462" i="5" s="1"/>
  <c r="H463" i="5" a="1"/>
  <c r="H463" i="5" s="1"/>
  <c r="H464" i="5" a="1"/>
  <c r="H464" i="5" s="1"/>
  <c r="H465" i="5" a="1"/>
  <c r="H465" i="5" s="1"/>
  <c r="H466" i="5" a="1"/>
  <c r="H466" i="5" s="1"/>
  <c r="H467" i="5" a="1"/>
  <c r="H467" i="5" s="1"/>
  <c r="H468" i="5" a="1"/>
  <c r="H468" i="5" s="1"/>
  <c r="H469" i="5" a="1"/>
  <c r="H469" i="5" s="1"/>
  <c r="H470" i="5" a="1"/>
  <c r="H470" i="5" s="1"/>
  <c r="H471" i="5" a="1"/>
  <c r="H471" i="5" s="1"/>
  <c r="H472" i="5" a="1"/>
  <c r="H472" i="5" s="1"/>
  <c r="H473" i="5" a="1"/>
  <c r="H473" i="5" s="1"/>
  <c r="H474" i="5" a="1"/>
  <c r="H474" i="5" s="1"/>
  <c r="H475" i="5" a="1"/>
  <c r="H475" i="5" s="1"/>
  <c r="H476" i="5" a="1"/>
  <c r="H476" i="5" s="1"/>
  <c r="H477" i="5" a="1"/>
  <c r="H477" i="5" s="1"/>
  <c r="H478" i="5" a="1"/>
  <c r="H478" i="5" s="1"/>
  <c r="H479" i="5" a="1"/>
  <c r="H479" i="5" s="1"/>
  <c r="H480" i="5" a="1"/>
  <c r="H480" i="5" s="1"/>
  <c r="H481" i="5" a="1"/>
  <c r="H481" i="5" s="1"/>
  <c r="H482" i="5" a="1"/>
  <c r="H482" i="5" s="1"/>
  <c r="H483" i="5" a="1"/>
  <c r="H483" i="5" s="1"/>
  <c r="H484" i="5" a="1"/>
  <c r="H484" i="5" s="1"/>
  <c r="H485" i="5" a="1"/>
  <c r="H485" i="5" s="1"/>
  <c r="H486" i="5" a="1"/>
  <c r="H486" i="5" s="1"/>
  <c r="H487" i="5" a="1"/>
  <c r="H487" i="5" s="1"/>
  <c r="H488" i="5" a="1"/>
  <c r="H488" i="5" s="1"/>
  <c r="H489" i="5" a="1"/>
  <c r="H489" i="5" s="1"/>
  <c r="H490" i="5" a="1"/>
  <c r="H490" i="5" s="1"/>
  <c r="H491" i="5" a="1"/>
  <c r="H491" i="5" s="1"/>
  <c r="H492" i="5" a="1"/>
  <c r="H492" i="5" s="1"/>
  <c r="H493" i="5" a="1"/>
  <c r="H493" i="5" s="1"/>
  <c r="H494" i="5" a="1"/>
  <c r="H494" i="5" s="1"/>
  <c r="H495" i="5" a="1"/>
  <c r="H495" i="5" s="1"/>
  <c r="H496" i="5" a="1"/>
  <c r="H496" i="5" s="1"/>
  <c r="H497" i="5" a="1"/>
  <c r="H497" i="5" s="1"/>
  <c r="H498" i="5" a="1"/>
  <c r="H498" i="5" s="1"/>
  <c r="H499" i="5" a="1"/>
  <c r="H499" i="5" s="1"/>
  <c r="H500" i="5" a="1"/>
  <c r="H500" i="5" s="1"/>
  <c r="H501" i="5" a="1"/>
  <c r="H501" i="5" s="1"/>
  <c r="H502" i="5" a="1"/>
  <c r="H502" i="5" s="1"/>
  <c r="H503" i="5" a="1"/>
  <c r="H503" i="5" s="1"/>
  <c r="H504" i="5" a="1"/>
  <c r="H504" i="5" s="1"/>
  <c r="H505" i="5" a="1"/>
  <c r="H505" i="5" s="1"/>
  <c r="H506" i="5" a="1"/>
  <c r="H506" i="5" s="1"/>
  <c r="H507" i="5" a="1"/>
  <c r="H507" i="5" s="1"/>
  <c r="H508" i="5" a="1"/>
  <c r="H508" i="5" s="1"/>
  <c r="H509" i="5" a="1"/>
  <c r="H509" i="5" s="1"/>
  <c r="H510" i="5" a="1"/>
  <c r="H510" i="5" s="1"/>
  <c r="H511" i="5" a="1"/>
  <c r="H511" i="5" s="1"/>
  <c r="H512" i="5" a="1"/>
  <c r="H512" i="5" s="1"/>
  <c r="H513" i="5" a="1"/>
  <c r="H513" i="5" s="1"/>
  <c r="H514" i="5" a="1"/>
  <c r="H514" i="5" s="1"/>
  <c r="H515" i="5" a="1"/>
  <c r="H515" i="5" s="1"/>
  <c r="H516" i="5" a="1"/>
  <c r="H516" i="5" s="1"/>
  <c r="H517" i="5" a="1"/>
  <c r="H517" i="5" s="1"/>
  <c r="H518" i="5" a="1"/>
  <c r="H518" i="5" s="1"/>
  <c r="H519" i="5" a="1"/>
  <c r="H519" i="5" s="1"/>
  <c r="H520" i="5" a="1"/>
  <c r="H520" i="5" s="1"/>
  <c r="H521" i="5" a="1"/>
  <c r="H521" i="5" s="1"/>
  <c r="H522" i="5" a="1"/>
  <c r="H522" i="5" s="1"/>
  <c r="H523" i="5" a="1"/>
  <c r="H523" i="5" s="1"/>
  <c r="H524" i="5" a="1"/>
  <c r="H524" i="5" s="1"/>
  <c r="H525" i="5" a="1"/>
  <c r="H525" i="5" s="1"/>
  <c r="H526" i="5" a="1"/>
  <c r="H526" i="5" s="1"/>
  <c r="H527" i="5" a="1"/>
  <c r="H527" i="5" s="1"/>
  <c r="H528" i="5" a="1"/>
  <c r="H528" i="5" s="1"/>
  <c r="H529" i="5" a="1"/>
  <c r="H529" i="5" s="1"/>
  <c r="H530" i="5" a="1"/>
  <c r="H530" i="5" s="1"/>
  <c r="H531" i="5" a="1"/>
  <c r="H531" i="5" s="1"/>
  <c r="H532" i="5" a="1"/>
  <c r="H532" i="5" s="1"/>
  <c r="H533" i="5" a="1"/>
  <c r="H533" i="5" s="1"/>
  <c r="H534" i="5" a="1"/>
  <c r="H534" i="5" s="1"/>
  <c r="H535" i="5" a="1"/>
  <c r="H535" i="5" s="1"/>
  <c r="H536" i="5" a="1"/>
  <c r="H536" i="5" s="1"/>
  <c r="H537" i="5" a="1"/>
  <c r="H537" i="5" s="1"/>
  <c r="H538" i="5" a="1"/>
  <c r="H538" i="5" s="1"/>
  <c r="H539" i="5" a="1"/>
  <c r="H539" i="5" s="1"/>
  <c r="H540" i="5" a="1"/>
  <c r="H540" i="5" s="1"/>
  <c r="H541" i="5" a="1"/>
  <c r="H541" i="5" s="1"/>
  <c r="H542" i="5" a="1"/>
  <c r="H542" i="5" s="1"/>
  <c r="H543" i="5" a="1"/>
  <c r="H543" i="5" s="1"/>
  <c r="H544" i="5" a="1"/>
  <c r="H544" i="5" s="1"/>
  <c r="H545" i="5" a="1"/>
  <c r="H545" i="5" s="1"/>
  <c r="H546" i="5" a="1"/>
  <c r="H546" i="5" s="1"/>
  <c r="H547" i="5" a="1"/>
  <c r="H547" i="5" s="1"/>
  <c r="H548" i="5" a="1"/>
  <c r="H548" i="5" s="1"/>
  <c r="H549" i="5" a="1"/>
  <c r="H549" i="5" s="1"/>
  <c r="H550" i="5" a="1"/>
  <c r="H550" i="5" s="1"/>
  <c r="H551" i="5" a="1"/>
  <c r="H551" i="5" s="1"/>
  <c r="H552" i="5" a="1"/>
  <c r="H552" i="5" s="1"/>
  <c r="H553" i="5" a="1"/>
  <c r="H553" i="5" s="1"/>
  <c r="H554" i="5" a="1"/>
  <c r="H554" i="5" s="1"/>
  <c r="H555" i="5" a="1"/>
  <c r="H555" i="5" s="1"/>
  <c r="H556" i="5" a="1"/>
  <c r="H556" i="5" s="1"/>
  <c r="H557" i="5" a="1"/>
  <c r="H557" i="5" s="1"/>
  <c r="H558" i="5" a="1"/>
  <c r="H558" i="5" s="1"/>
  <c r="H559" i="5" a="1"/>
  <c r="H559" i="5" s="1"/>
  <c r="H560" i="5" a="1"/>
  <c r="H560" i="5" s="1"/>
  <c r="H561" i="5" a="1"/>
  <c r="H561" i="5" s="1"/>
  <c r="H562" i="5" a="1"/>
  <c r="H562" i="5" s="1"/>
  <c r="H563" i="5" a="1"/>
  <c r="H563" i="5" s="1"/>
  <c r="H564" i="5" a="1"/>
  <c r="H564" i="5" s="1"/>
  <c r="H565" i="5" a="1"/>
  <c r="H565" i="5" s="1"/>
  <c r="H566" i="5" a="1"/>
  <c r="H566" i="5" s="1"/>
  <c r="H567" i="5" a="1"/>
  <c r="H567" i="5" s="1"/>
  <c r="H568" i="5" a="1"/>
  <c r="H568" i="5" s="1"/>
  <c r="H569" i="5" a="1"/>
  <c r="H569" i="5" s="1"/>
  <c r="H570" i="5" a="1"/>
  <c r="H570" i="5" s="1"/>
  <c r="H571" i="5" a="1"/>
  <c r="H571" i="5" s="1"/>
  <c r="H572" i="5" a="1"/>
  <c r="H572" i="5" s="1"/>
  <c r="H573" i="5" a="1"/>
  <c r="H573" i="5" s="1"/>
  <c r="H574" i="5" a="1"/>
  <c r="H574" i="5" s="1"/>
  <c r="H575" i="5" a="1"/>
  <c r="H575" i="5" s="1"/>
  <c r="H576" i="5" a="1"/>
  <c r="H576" i="5" s="1"/>
  <c r="H577" i="5" a="1"/>
  <c r="H577" i="5" s="1"/>
  <c r="H578" i="5" a="1"/>
  <c r="H578" i="5" s="1"/>
  <c r="H579" i="5" a="1"/>
  <c r="H579" i="5" s="1"/>
  <c r="H580" i="5" a="1"/>
  <c r="H580" i="5" s="1"/>
  <c r="H581" i="5" a="1"/>
  <c r="H581" i="5" s="1"/>
  <c r="H582" i="5" a="1"/>
  <c r="H582" i="5" s="1"/>
  <c r="H583" i="5" a="1"/>
  <c r="H583" i="5" s="1"/>
  <c r="H584" i="5" a="1"/>
  <c r="H584" i="5" s="1"/>
  <c r="H585" i="5" a="1"/>
  <c r="H585" i="5" s="1"/>
  <c r="H586" i="5" a="1"/>
  <c r="H586" i="5" s="1"/>
  <c r="H587" i="5" a="1"/>
  <c r="H587" i="5" s="1"/>
  <c r="H588" i="5" a="1"/>
  <c r="H588" i="5" s="1"/>
  <c r="H589" i="5" a="1"/>
  <c r="H589" i="5" s="1"/>
  <c r="H590" i="5" a="1"/>
  <c r="H590" i="5" s="1"/>
  <c r="H591" i="5" a="1"/>
  <c r="H591" i="5" s="1"/>
  <c r="H592" i="5" a="1"/>
  <c r="H592" i="5" s="1"/>
  <c r="H593" i="5" a="1"/>
  <c r="H593" i="5" s="1"/>
  <c r="H594" i="5" a="1"/>
  <c r="H594" i="5" s="1"/>
  <c r="H595" i="5" a="1"/>
  <c r="H595" i="5" s="1"/>
  <c r="H596" i="5" a="1"/>
  <c r="H596" i="5" s="1"/>
  <c r="H597" i="5" a="1"/>
  <c r="H597" i="5" s="1"/>
  <c r="H598" i="5" a="1"/>
  <c r="H598" i="5" s="1"/>
  <c r="H599" i="5" a="1"/>
  <c r="H599" i="5" s="1"/>
  <c r="H600" i="5" a="1"/>
  <c r="H600" i="5" s="1"/>
  <c r="H601" i="5" a="1"/>
  <c r="H601" i="5" s="1"/>
  <c r="H602" i="5" a="1"/>
  <c r="H602" i="5" s="1"/>
  <c r="H603" i="5" a="1"/>
  <c r="H603" i="5" s="1"/>
  <c r="H604" i="5" a="1"/>
  <c r="H604" i="5" s="1"/>
  <c r="H605" i="5" a="1"/>
  <c r="H605" i="5" s="1"/>
  <c r="H606" i="5" a="1"/>
  <c r="H606" i="5" s="1"/>
  <c r="H607" i="5" a="1"/>
  <c r="H607" i="5" s="1"/>
  <c r="H608" i="5" a="1"/>
  <c r="H608" i="5" s="1"/>
  <c r="H609" i="5" a="1"/>
  <c r="H609" i="5" s="1"/>
  <c r="H610" i="5" a="1"/>
  <c r="H610" i="5" s="1"/>
  <c r="H611" i="5" a="1"/>
  <c r="H611" i="5" s="1"/>
  <c r="H612" i="5" a="1"/>
  <c r="H612" i="5" s="1"/>
  <c r="H613" i="5" a="1"/>
  <c r="H613" i="5" s="1"/>
  <c r="H614" i="5" a="1"/>
  <c r="H614" i="5" s="1"/>
  <c r="H615" i="5" a="1"/>
  <c r="H615" i="5" s="1"/>
  <c r="H616" i="5" a="1"/>
  <c r="H616" i="5" s="1"/>
  <c r="H617" i="5" a="1"/>
  <c r="H617" i="5" s="1"/>
  <c r="H618" i="5" a="1"/>
  <c r="H618" i="5" s="1"/>
  <c r="H619" i="5" a="1"/>
  <c r="H619" i="5" s="1"/>
  <c r="H620" i="5" a="1"/>
  <c r="H620" i="5" s="1"/>
  <c r="H621" i="5" a="1"/>
  <c r="H621" i="5" s="1"/>
  <c r="H622" i="5" a="1"/>
  <c r="H622" i="5" s="1"/>
  <c r="H623" i="5" a="1"/>
  <c r="H623" i="5" s="1"/>
  <c r="H624" i="5" a="1"/>
  <c r="H624" i="5" s="1"/>
  <c r="H625" i="5" a="1"/>
  <c r="H625" i="5" s="1"/>
  <c r="H626" i="5" a="1"/>
  <c r="H626" i="5" s="1"/>
  <c r="H627" i="5" a="1"/>
  <c r="H627" i="5" s="1"/>
  <c r="H628" i="5" a="1"/>
  <c r="H628" i="5" s="1"/>
  <c r="H629" i="5" a="1"/>
  <c r="H629" i="5" s="1"/>
  <c r="H630" i="5" a="1"/>
  <c r="H630" i="5" s="1"/>
  <c r="H631" i="5" a="1"/>
  <c r="H631" i="5" s="1"/>
  <c r="H632" i="5" a="1"/>
  <c r="H632" i="5" s="1"/>
  <c r="H633" i="5" a="1"/>
  <c r="H633" i="5" s="1"/>
  <c r="H634" i="5" a="1"/>
  <c r="H634" i="5" s="1"/>
  <c r="H635" i="5" a="1"/>
  <c r="H635" i="5" s="1"/>
  <c r="H636" i="5" a="1"/>
  <c r="H636" i="5" s="1"/>
  <c r="H637" i="5" a="1"/>
  <c r="H637" i="5" s="1"/>
  <c r="H638" i="5" a="1"/>
  <c r="H638" i="5" s="1"/>
  <c r="H639" i="5" a="1"/>
  <c r="H639" i="5" s="1"/>
  <c r="H640" i="5" a="1"/>
  <c r="H640" i="5" s="1"/>
  <c r="H641" i="5" a="1"/>
  <c r="H641" i="5" s="1"/>
  <c r="H642" i="5" a="1"/>
  <c r="H642" i="5" s="1"/>
  <c r="H643" i="5" a="1"/>
  <c r="H643" i="5" s="1"/>
  <c r="H644" i="5" a="1"/>
  <c r="H644" i="5" s="1"/>
  <c r="H645" i="5" a="1"/>
  <c r="H645" i="5" s="1"/>
  <c r="H646" i="5" a="1"/>
  <c r="H646" i="5" s="1"/>
  <c r="H647" i="5" a="1"/>
  <c r="H647" i="5" s="1"/>
  <c r="H648" i="5" a="1"/>
  <c r="H648" i="5" s="1"/>
  <c r="H649" i="5" a="1"/>
  <c r="H649" i="5" s="1"/>
  <c r="H650" i="5" a="1"/>
  <c r="H650" i="5" s="1"/>
  <c r="H651" i="5" a="1"/>
  <c r="H651" i="5" s="1"/>
  <c r="H652" i="5" a="1"/>
  <c r="H652" i="5" s="1"/>
  <c r="H653" i="5" a="1"/>
  <c r="H653" i="5" s="1"/>
  <c r="H654" i="5" a="1"/>
  <c r="H654" i="5" s="1"/>
  <c r="H655" i="5" a="1"/>
  <c r="H655" i="5" s="1"/>
  <c r="H656" i="5" a="1"/>
  <c r="H656" i="5" s="1"/>
  <c r="H657" i="5" a="1"/>
  <c r="H657" i="5" s="1"/>
  <c r="H658" i="5" a="1"/>
  <c r="H658" i="5" s="1"/>
  <c r="H659" i="5" a="1"/>
  <c r="H659" i="5" s="1"/>
  <c r="H660" i="5" a="1"/>
  <c r="H660" i="5" s="1"/>
  <c r="H661" i="5" a="1"/>
  <c r="H661" i="5" s="1"/>
  <c r="H662" i="5" a="1"/>
  <c r="H662" i="5" s="1"/>
  <c r="H663" i="5" a="1"/>
  <c r="H663" i="5" s="1"/>
  <c r="H664" i="5" a="1"/>
  <c r="H664" i="5" s="1"/>
  <c r="H665" i="5" a="1"/>
  <c r="H665" i="5" s="1"/>
  <c r="H666" i="5" a="1"/>
  <c r="H666" i="5" s="1"/>
  <c r="H667" i="5" a="1"/>
  <c r="H667" i="5" s="1"/>
  <c r="H668" i="5" a="1"/>
  <c r="H668" i="5" s="1"/>
  <c r="H669" i="5" a="1"/>
  <c r="H669" i="5" s="1"/>
  <c r="H670" i="5" a="1"/>
  <c r="H670" i="5" s="1"/>
  <c r="H671" i="5" a="1"/>
  <c r="H671" i="5" s="1"/>
  <c r="H672" i="5" a="1"/>
  <c r="H672" i="5" s="1"/>
  <c r="H673" i="5" a="1"/>
  <c r="H673" i="5" s="1"/>
  <c r="H674" i="5" a="1"/>
  <c r="H674" i="5" s="1"/>
  <c r="H675" i="5" a="1"/>
  <c r="H675" i="5" s="1"/>
  <c r="H676" i="5" a="1"/>
  <c r="H676" i="5" s="1"/>
  <c r="H677" i="5" a="1"/>
  <c r="H677" i="5" s="1"/>
  <c r="H678" i="5" a="1"/>
  <c r="H678" i="5" s="1"/>
  <c r="H679" i="5" a="1"/>
  <c r="H679" i="5" s="1"/>
  <c r="H680" i="5" a="1"/>
  <c r="H680" i="5" s="1"/>
  <c r="H681" i="5" a="1"/>
  <c r="H681" i="5" s="1"/>
  <c r="H682" i="5" a="1"/>
  <c r="H682" i="5" s="1"/>
  <c r="H683" i="5" a="1"/>
  <c r="H683" i="5" s="1"/>
  <c r="H684" i="5" a="1"/>
  <c r="H684" i="5" s="1"/>
  <c r="H685" i="5" a="1"/>
  <c r="H685" i="5" s="1"/>
  <c r="H686" i="5" a="1"/>
  <c r="H686" i="5" s="1"/>
  <c r="H687" i="5" a="1"/>
  <c r="H687" i="5" s="1"/>
  <c r="H688" i="5" a="1"/>
  <c r="H688" i="5" s="1"/>
  <c r="H689" i="5" a="1"/>
  <c r="H689" i="5" s="1"/>
  <c r="H690" i="5" a="1"/>
  <c r="H690" i="5" s="1"/>
  <c r="H691" i="5" a="1"/>
  <c r="H691" i="5" s="1"/>
  <c r="H692" i="5" a="1"/>
  <c r="H692" i="5" s="1"/>
  <c r="H693" i="5" a="1"/>
  <c r="H693" i="5" s="1"/>
  <c r="H694" i="5" a="1"/>
  <c r="H694" i="5" s="1"/>
  <c r="H695" i="5" a="1"/>
  <c r="H695" i="5" s="1"/>
  <c r="H696" i="5" a="1"/>
  <c r="H696" i="5" s="1"/>
  <c r="H697" i="5" a="1"/>
  <c r="H697" i="5" s="1"/>
  <c r="H698" i="5" a="1"/>
  <c r="H698" i="5" s="1"/>
  <c r="H699" i="5" a="1"/>
  <c r="H699" i="5" s="1"/>
  <c r="H700" i="5" a="1"/>
  <c r="H700" i="5" s="1"/>
  <c r="H701" i="5" a="1"/>
  <c r="H701" i="5" s="1"/>
  <c r="H702" i="5" a="1"/>
  <c r="H702" i="5" s="1"/>
  <c r="H703" i="5" a="1"/>
  <c r="H703" i="5" s="1"/>
  <c r="H704" i="5" a="1"/>
  <c r="H704" i="5" s="1"/>
  <c r="H705" i="5" a="1"/>
  <c r="H705" i="5" s="1"/>
  <c r="H706" i="5" a="1"/>
  <c r="H706" i="5" s="1"/>
  <c r="H707" i="5" a="1"/>
  <c r="H707" i="5" s="1"/>
  <c r="H708" i="5" a="1"/>
  <c r="H708" i="5" s="1"/>
  <c r="H709" i="5" a="1"/>
  <c r="H709" i="5" s="1"/>
  <c r="H710" i="5" a="1"/>
  <c r="H710" i="5" s="1"/>
  <c r="H711" i="5" a="1"/>
  <c r="H711" i="5" s="1"/>
  <c r="H712" i="5" a="1"/>
  <c r="H712" i="5" s="1"/>
  <c r="H713" i="5" a="1"/>
  <c r="H713" i="5" s="1"/>
  <c r="H714" i="5" a="1"/>
  <c r="H714" i="5" s="1"/>
  <c r="H715" i="5" a="1"/>
  <c r="H715" i="5" s="1"/>
  <c r="H716" i="5" a="1"/>
  <c r="H716" i="5" s="1"/>
  <c r="H717" i="5" a="1"/>
  <c r="H717" i="5" s="1"/>
  <c r="H718" i="5" a="1"/>
  <c r="H718" i="5" s="1"/>
  <c r="H719" i="5" a="1"/>
  <c r="H719" i="5" s="1"/>
  <c r="H720" i="5" a="1"/>
  <c r="H720" i="5" s="1"/>
  <c r="H721" i="5" a="1"/>
  <c r="H721" i="5" s="1"/>
  <c r="H722" i="5" a="1"/>
  <c r="H722" i="5" s="1"/>
  <c r="H723" i="5" a="1"/>
  <c r="H723" i="5" s="1"/>
  <c r="H724" i="5" a="1"/>
  <c r="H724" i="5" s="1"/>
  <c r="H725" i="5" a="1"/>
  <c r="H725" i="5" s="1"/>
  <c r="H726" i="5" a="1"/>
  <c r="H726" i="5" s="1"/>
  <c r="H727" i="5" a="1"/>
  <c r="H727" i="5" s="1"/>
  <c r="H728" i="5" a="1"/>
  <c r="H728" i="5" s="1"/>
  <c r="H729" i="5" a="1"/>
  <c r="H729" i="5" s="1"/>
  <c r="H730" i="5" a="1"/>
  <c r="H730" i="5" s="1"/>
  <c r="H731" i="5" a="1"/>
  <c r="H731" i="5" s="1"/>
  <c r="H732" i="5" a="1"/>
  <c r="H732" i="5" s="1"/>
  <c r="H733" i="5" a="1"/>
  <c r="H733" i="5" s="1"/>
  <c r="H734" i="5" a="1"/>
  <c r="H734" i="5" s="1"/>
  <c r="H735" i="5" a="1"/>
  <c r="H735" i="5" s="1"/>
  <c r="H736" i="5" a="1"/>
  <c r="H736" i="5" s="1"/>
  <c r="H737" i="5" a="1"/>
  <c r="H737" i="5" s="1"/>
  <c r="H738" i="5" a="1"/>
  <c r="H738" i="5" s="1"/>
  <c r="H739" i="5" a="1"/>
  <c r="H739" i="5" s="1"/>
  <c r="H740" i="5" a="1"/>
  <c r="H740" i="5" s="1"/>
  <c r="H741" i="5" a="1"/>
  <c r="H741" i="5" s="1"/>
  <c r="H742" i="5" a="1"/>
  <c r="H742" i="5" s="1"/>
  <c r="H743" i="5" a="1"/>
  <c r="H743" i="5" s="1"/>
  <c r="H744" i="5" a="1"/>
  <c r="H744" i="5" s="1"/>
  <c r="H745" i="5" a="1"/>
  <c r="H745" i="5" s="1"/>
  <c r="H746" i="5" a="1"/>
  <c r="H746" i="5" s="1"/>
  <c r="H747" i="5" a="1"/>
  <c r="H747" i="5" s="1"/>
  <c r="H748" i="5" a="1"/>
  <c r="H748" i="5" s="1"/>
  <c r="H749" i="5" a="1"/>
  <c r="H749" i="5" s="1"/>
  <c r="H750" i="5" a="1"/>
  <c r="H750" i="5" s="1"/>
  <c r="H751" i="5" a="1"/>
  <c r="H751" i="5" s="1"/>
  <c r="H752" i="5" a="1"/>
  <c r="H752" i="5" s="1"/>
  <c r="H753" i="5" a="1"/>
  <c r="H753" i="5" s="1"/>
  <c r="H754" i="5" a="1"/>
  <c r="H754" i="5" s="1"/>
  <c r="H755" i="5" a="1"/>
  <c r="H755" i="5" s="1"/>
  <c r="H756" i="5" a="1"/>
  <c r="H756" i="5" s="1"/>
  <c r="H757" i="5" a="1"/>
  <c r="H757" i="5" s="1"/>
  <c r="H758" i="5" a="1"/>
  <c r="H758" i="5" s="1"/>
  <c r="H759" i="5" a="1"/>
  <c r="H759" i="5" s="1"/>
  <c r="H760" i="5" a="1"/>
  <c r="H760" i="5" s="1"/>
  <c r="H761" i="5" a="1"/>
  <c r="H761" i="5" s="1"/>
  <c r="H762" i="5" a="1"/>
  <c r="H762" i="5" s="1"/>
  <c r="H763" i="5" a="1"/>
  <c r="H763" i="5" s="1"/>
  <c r="H764" i="5" a="1"/>
  <c r="H764" i="5" s="1"/>
  <c r="H765" i="5" a="1"/>
  <c r="H765" i="5" s="1"/>
  <c r="H766" i="5" a="1"/>
  <c r="H766" i="5" s="1"/>
  <c r="H767" i="5" a="1"/>
  <c r="H767" i="5" s="1"/>
  <c r="H768" i="5" a="1"/>
  <c r="H768" i="5" s="1"/>
  <c r="H769" i="5" a="1"/>
  <c r="H769" i="5" s="1"/>
  <c r="H770" i="5" a="1"/>
  <c r="H770" i="5" s="1"/>
  <c r="H771" i="5" a="1"/>
  <c r="H771" i="5" s="1"/>
  <c r="H772" i="5" a="1"/>
  <c r="H772" i="5" s="1"/>
  <c r="H773" i="5" a="1"/>
  <c r="H773" i="5" s="1"/>
  <c r="H774" i="5" a="1"/>
  <c r="H774" i="5" s="1"/>
  <c r="H775" i="5" a="1"/>
  <c r="H775" i="5" s="1"/>
  <c r="H776" i="5" a="1"/>
  <c r="H776" i="5" s="1"/>
  <c r="H777" i="5" a="1"/>
  <c r="H777" i="5" s="1"/>
  <c r="H778" i="5" a="1"/>
  <c r="H778" i="5" s="1"/>
  <c r="H779" i="5" a="1"/>
  <c r="H779" i="5" s="1"/>
  <c r="H780" i="5" a="1"/>
  <c r="H780" i="5" s="1"/>
  <c r="H781" i="5" a="1"/>
  <c r="H781" i="5" s="1"/>
  <c r="H782" i="5" a="1"/>
  <c r="H782" i="5" s="1"/>
  <c r="H783" i="5" a="1"/>
  <c r="H783" i="5" s="1"/>
  <c r="H784" i="5" a="1"/>
  <c r="H784" i="5" s="1"/>
  <c r="H785" i="5" a="1"/>
  <c r="H785" i="5" s="1"/>
  <c r="H786" i="5" a="1"/>
  <c r="H786" i="5" s="1"/>
  <c r="H787" i="5" a="1"/>
  <c r="H787" i="5" s="1"/>
  <c r="H788" i="5" a="1"/>
  <c r="H788" i="5" s="1"/>
  <c r="H789" i="5" a="1"/>
  <c r="H789" i="5" s="1"/>
  <c r="H790" i="5" a="1"/>
  <c r="H790" i="5" s="1"/>
  <c r="H791" i="5" a="1"/>
  <c r="H791" i="5" s="1"/>
  <c r="H792" i="5" a="1"/>
  <c r="H792" i="5" s="1"/>
  <c r="H793" i="5" a="1"/>
  <c r="H793" i="5" s="1"/>
  <c r="H794" i="5" a="1"/>
  <c r="H794" i="5" s="1"/>
  <c r="H795" i="5" a="1"/>
  <c r="H795" i="5" s="1"/>
  <c r="H796" i="5" a="1"/>
  <c r="H796" i="5" s="1"/>
  <c r="H797" i="5" a="1"/>
  <c r="H797" i="5" s="1"/>
  <c r="H798" i="5" a="1"/>
  <c r="H798" i="5" s="1"/>
  <c r="H799" i="5" a="1"/>
  <c r="H799" i="5" s="1"/>
  <c r="H800" i="5" a="1"/>
  <c r="H800" i="5" s="1"/>
  <c r="H801" i="5" a="1"/>
  <c r="H801" i="5" s="1"/>
  <c r="H802" i="5" a="1"/>
  <c r="H802" i="5" s="1"/>
  <c r="H803" i="5" a="1"/>
  <c r="H803" i="5" s="1"/>
  <c r="H804" i="5" a="1"/>
  <c r="H804" i="5" s="1"/>
  <c r="H805" i="5" a="1"/>
  <c r="H805" i="5" s="1"/>
  <c r="H806" i="5" a="1"/>
  <c r="H806" i="5" s="1"/>
  <c r="H807" i="5" a="1"/>
  <c r="H807" i="5" s="1"/>
  <c r="H808" i="5" a="1"/>
  <c r="H808" i="5" s="1"/>
  <c r="H809" i="5" a="1"/>
  <c r="H809" i="5" s="1"/>
  <c r="H810" i="5" a="1"/>
  <c r="H810" i="5" s="1"/>
  <c r="H811" i="5" a="1"/>
  <c r="H811" i="5" s="1"/>
  <c r="H812" i="5" a="1"/>
  <c r="H812" i="5" s="1"/>
  <c r="H813" i="5" a="1"/>
  <c r="H813" i="5" s="1"/>
  <c r="H814" i="5" a="1"/>
  <c r="H814" i="5" s="1"/>
  <c r="H815" i="5" a="1"/>
  <c r="H815" i="5" s="1"/>
  <c r="H816" i="5" a="1"/>
  <c r="H816" i="5" s="1"/>
  <c r="H817" i="5" a="1"/>
  <c r="H817" i="5" s="1"/>
  <c r="H818" i="5" a="1"/>
  <c r="H818" i="5" s="1"/>
  <c r="H819" i="5" a="1"/>
  <c r="H819" i="5" s="1"/>
  <c r="H820" i="5" a="1"/>
  <c r="H820" i="5" s="1"/>
  <c r="H821" i="5" a="1"/>
  <c r="H821" i="5" s="1"/>
  <c r="H822" i="5" a="1"/>
  <c r="H822" i="5" s="1"/>
  <c r="H823" i="5" a="1"/>
  <c r="H823" i="5" s="1"/>
  <c r="H824" i="5" a="1"/>
  <c r="H824" i="5" s="1"/>
  <c r="H825" i="5" a="1"/>
  <c r="H825" i="5" s="1"/>
  <c r="H826" i="5" a="1"/>
  <c r="H826" i="5" s="1"/>
  <c r="H827" i="5" a="1"/>
  <c r="H827" i="5" s="1"/>
  <c r="H828" i="5" a="1"/>
  <c r="H828" i="5" s="1"/>
  <c r="H829" i="5" a="1"/>
  <c r="H829" i="5" s="1"/>
  <c r="H830" i="5" a="1"/>
  <c r="H830" i="5" s="1"/>
  <c r="H831" i="5" a="1"/>
  <c r="H831" i="5" s="1"/>
  <c r="H832" i="5" a="1"/>
  <c r="H832" i="5" s="1"/>
  <c r="H833" i="5" a="1"/>
  <c r="H833" i="5" s="1"/>
  <c r="H834" i="5" a="1"/>
  <c r="H834" i="5" s="1"/>
  <c r="H835" i="5" a="1"/>
  <c r="H835" i="5" s="1"/>
  <c r="H836" i="5" a="1"/>
  <c r="H836" i="5" s="1"/>
  <c r="H837" i="5" a="1"/>
  <c r="H837" i="5" s="1"/>
  <c r="H838" i="5" a="1"/>
  <c r="H838" i="5" s="1"/>
  <c r="H839" i="5" a="1"/>
  <c r="H839" i="5" s="1"/>
  <c r="H840" i="5" a="1"/>
  <c r="H840" i="5" s="1"/>
  <c r="H841" i="5" a="1"/>
  <c r="H841" i="5" s="1"/>
  <c r="H842" i="5" a="1"/>
  <c r="H842" i="5" s="1"/>
  <c r="H843" i="5" a="1"/>
  <c r="H843" i="5" s="1"/>
  <c r="H844" i="5" a="1"/>
  <c r="H844" i="5" s="1"/>
  <c r="H845" i="5" a="1"/>
  <c r="H845" i="5" s="1"/>
  <c r="H846" i="5" a="1"/>
  <c r="H846" i="5" s="1"/>
  <c r="H847" i="5" a="1"/>
  <c r="H847" i="5" s="1"/>
  <c r="H848" i="5" a="1"/>
  <c r="H848" i="5" s="1"/>
  <c r="H849" i="5" a="1"/>
  <c r="H849" i="5" s="1"/>
  <c r="H850" i="5" a="1"/>
  <c r="H850" i="5" s="1"/>
  <c r="H851" i="5" a="1"/>
  <c r="H851" i="5" s="1"/>
  <c r="H852" i="5" a="1"/>
  <c r="H852" i="5" s="1"/>
  <c r="H853" i="5" a="1"/>
  <c r="H853" i="5" s="1"/>
  <c r="H854" i="5" a="1"/>
  <c r="H854" i="5" s="1"/>
  <c r="H855" i="5" a="1"/>
  <c r="H855" i="5" s="1"/>
  <c r="H856" i="5" a="1"/>
  <c r="H856" i="5" s="1"/>
  <c r="H857" i="5" a="1"/>
  <c r="H857" i="5" s="1"/>
  <c r="H858" i="5" a="1"/>
  <c r="H858" i="5" s="1"/>
  <c r="H859" i="5" a="1"/>
  <c r="H859" i="5" s="1"/>
  <c r="H860" i="5" a="1"/>
  <c r="H860" i="5" s="1"/>
  <c r="H861" i="5" a="1"/>
  <c r="H861" i="5" s="1"/>
  <c r="H862" i="5" a="1"/>
  <c r="H862" i="5" s="1"/>
  <c r="H863" i="5" a="1"/>
  <c r="H863" i="5" s="1"/>
  <c r="H864" i="5" a="1"/>
  <c r="H864" i="5" s="1"/>
  <c r="H865" i="5" a="1"/>
  <c r="H865" i="5" s="1"/>
  <c r="H866" i="5" a="1"/>
  <c r="H866" i="5" s="1"/>
  <c r="H867" i="5" a="1"/>
  <c r="H867" i="5" s="1"/>
  <c r="H868" i="5" a="1"/>
  <c r="H868" i="5" s="1"/>
  <c r="H869" i="5" a="1"/>
  <c r="H869" i="5" s="1"/>
  <c r="H870" i="5" a="1"/>
  <c r="H870" i="5" s="1"/>
  <c r="H871" i="5" a="1"/>
  <c r="H871" i="5" s="1"/>
  <c r="H872" i="5" a="1"/>
  <c r="H872" i="5" s="1"/>
  <c r="H873" i="5" a="1"/>
  <c r="H873" i="5" s="1"/>
  <c r="H874" i="5" a="1"/>
  <c r="H874" i="5" s="1"/>
  <c r="H875" i="5" a="1"/>
  <c r="H875" i="5" s="1"/>
  <c r="H876" i="5" a="1"/>
  <c r="H876" i="5" s="1"/>
  <c r="H877" i="5" a="1"/>
  <c r="H877" i="5" s="1"/>
  <c r="H878" i="5" a="1"/>
  <c r="H878" i="5" s="1"/>
  <c r="H879" i="5" a="1"/>
  <c r="H879" i="5" s="1"/>
  <c r="H880" i="5" a="1"/>
  <c r="H880" i="5" s="1"/>
  <c r="H881" i="5" a="1"/>
  <c r="H881" i="5" s="1"/>
  <c r="H882" i="5" a="1"/>
  <c r="H882" i="5" s="1"/>
  <c r="H883" i="5" a="1"/>
  <c r="H883" i="5" s="1"/>
  <c r="H884" i="5" a="1"/>
  <c r="H884" i="5" s="1"/>
  <c r="H885" i="5" a="1"/>
  <c r="H885" i="5" s="1"/>
  <c r="H886" i="5" a="1"/>
  <c r="H886" i="5" s="1"/>
  <c r="H887" i="5" a="1"/>
  <c r="H887" i="5" s="1"/>
  <c r="H888" i="5" a="1"/>
  <c r="H888" i="5" s="1"/>
  <c r="H889" i="5" a="1"/>
  <c r="H889" i="5" s="1"/>
  <c r="H890" i="5" a="1"/>
  <c r="H890" i="5" s="1"/>
  <c r="H891" i="5" a="1"/>
  <c r="H891" i="5" s="1"/>
  <c r="H892" i="5" a="1"/>
  <c r="H892" i="5" s="1"/>
  <c r="H893" i="5" a="1"/>
  <c r="H893" i="5" s="1"/>
  <c r="H894" i="5" a="1"/>
  <c r="H894" i="5" s="1"/>
  <c r="H895" i="5" a="1"/>
  <c r="H895" i="5" s="1"/>
  <c r="H896" i="5" a="1"/>
  <c r="H896" i="5" s="1"/>
  <c r="H897" i="5" a="1"/>
  <c r="H897" i="5" s="1"/>
  <c r="H898" i="5" a="1"/>
  <c r="H898" i="5" s="1"/>
  <c r="H899" i="5" a="1"/>
  <c r="H899" i="5" s="1"/>
  <c r="H900" i="5" a="1"/>
  <c r="H900" i="5" s="1"/>
  <c r="H901" i="5" a="1"/>
  <c r="H901" i="5" s="1"/>
  <c r="H902" i="5" a="1"/>
  <c r="H902" i="5" s="1"/>
  <c r="H903" i="5" a="1"/>
  <c r="H903" i="5" s="1"/>
  <c r="H904" i="5" a="1"/>
  <c r="H904" i="5" s="1"/>
  <c r="H905" i="5" a="1"/>
  <c r="H905" i="5" s="1"/>
  <c r="H906" i="5" a="1"/>
  <c r="H906" i="5" s="1"/>
  <c r="H907" i="5" a="1"/>
  <c r="H907" i="5" s="1"/>
  <c r="H908" i="5" a="1"/>
  <c r="H908" i="5" s="1"/>
  <c r="H909" i="5" a="1"/>
  <c r="H909" i="5" s="1"/>
  <c r="H910" i="5" a="1"/>
  <c r="H910" i="5" s="1"/>
  <c r="H911" i="5" a="1"/>
  <c r="H911" i="5" s="1"/>
  <c r="H912" i="5" a="1"/>
  <c r="H912" i="5" s="1"/>
  <c r="H913" i="5" a="1"/>
  <c r="H913" i="5" s="1"/>
  <c r="H914" i="5" a="1"/>
  <c r="H914" i="5" s="1"/>
  <c r="H915" i="5" a="1"/>
  <c r="H915" i="5" s="1"/>
  <c r="H916" i="5" a="1"/>
  <c r="H916" i="5" s="1"/>
  <c r="H917" i="5" a="1"/>
  <c r="H917" i="5" s="1"/>
  <c r="H918" i="5" a="1"/>
  <c r="H918" i="5" s="1"/>
  <c r="H919" i="5" a="1"/>
  <c r="H919" i="5" s="1"/>
  <c r="H920" i="5" a="1"/>
  <c r="H920" i="5" s="1"/>
  <c r="H921" i="5" a="1"/>
  <c r="H921" i="5" s="1"/>
  <c r="H922" i="5" a="1"/>
  <c r="H922" i="5" s="1"/>
  <c r="H923" i="5" a="1"/>
  <c r="H923" i="5" s="1"/>
  <c r="H924" i="5" a="1"/>
  <c r="H924" i="5" s="1"/>
  <c r="H925" i="5" a="1"/>
  <c r="H925" i="5" s="1"/>
  <c r="H926" i="5" a="1"/>
  <c r="H926" i="5" s="1"/>
  <c r="H927" i="5" a="1"/>
  <c r="H927" i="5" s="1"/>
  <c r="H928" i="5" a="1"/>
  <c r="H928" i="5" s="1"/>
  <c r="H929" i="5" a="1"/>
  <c r="H929" i="5" s="1"/>
  <c r="H930" i="5" a="1"/>
  <c r="H930" i="5" s="1"/>
  <c r="H931" i="5" a="1"/>
  <c r="H931" i="5" s="1"/>
  <c r="H932" i="5" a="1"/>
  <c r="H932" i="5" s="1"/>
  <c r="H933" i="5" a="1"/>
  <c r="H933" i="5" s="1"/>
  <c r="H934" i="5" a="1"/>
  <c r="H934" i="5" s="1"/>
  <c r="H935" i="5" a="1"/>
  <c r="H935" i="5" s="1"/>
  <c r="H936" i="5" a="1"/>
  <c r="H936" i="5" s="1"/>
  <c r="H937" i="5" a="1"/>
  <c r="H937" i="5" s="1"/>
  <c r="H938" i="5" a="1"/>
  <c r="H938" i="5" s="1"/>
  <c r="H939" i="5" a="1"/>
  <c r="H939" i="5" s="1"/>
  <c r="H940" i="5" a="1"/>
  <c r="H940" i="5" s="1"/>
  <c r="H941" i="5" a="1"/>
  <c r="H941" i="5" s="1"/>
  <c r="H942" i="5" a="1"/>
  <c r="H942" i="5" s="1"/>
  <c r="H943" i="5" a="1"/>
  <c r="H943" i="5" s="1"/>
  <c r="H944" i="5" a="1"/>
  <c r="H944" i="5" s="1"/>
  <c r="H945" i="5" a="1"/>
  <c r="H945" i="5" s="1"/>
  <c r="H946" i="5" a="1"/>
  <c r="H946" i="5" s="1"/>
  <c r="H947" i="5" a="1"/>
  <c r="H947" i="5" s="1"/>
  <c r="H948" i="5" a="1"/>
  <c r="H948" i="5" s="1"/>
  <c r="H949" i="5" a="1"/>
  <c r="H949" i="5" s="1"/>
  <c r="H950" i="5" a="1"/>
  <c r="H950" i="5" s="1"/>
  <c r="H951" i="5" a="1"/>
  <c r="H951" i="5" s="1"/>
  <c r="H952" i="5" a="1"/>
  <c r="H952" i="5" s="1"/>
  <c r="H953" i="5" a="1"/>
  <c r="H953" i="5" s="1"/>
  <c r="H954" i="5" a="1"/>
  <c r="H954" i="5" s="1"/>
  <c r="H955" i="5" a="1"/>
  <c r="H955" i="5" s="1"/>
  <c r="H956" i="5" a="1"/>
  <c r="H956" i="5" s="1"/>
  <c r="H957" i="5" a="1"/>
  <c r="H957" i="5" s="1"/>
  <c r="H958" i="5" a="1"/>
  <c r="H958" i="5" s="1"/>
  <c r="H959" i="5" a="1"/>
  <c r="H959" i="5" s="1"/>
  <c r="H960" i="5" a="1"/>
  <c r="H960" i="5" s="1"/>
  <c r="H961" i="5" a="1"/>
  <c r="H961" i="5" s="1"/>
  <c r="H962" i="5" a="1"/>
  <c r="H962" i="5" s="1"/>
  <c r="H963" i="5" a="1"/>
  <c r="H963" i="5" s="1"/>
  <c r="H964" i="5" a="1"/>
  <c r="H964" i="5" s="1"/>
  <c r="H965" i="5" a="1"/>
  <c r="H965" i="5" s="1"/>
  <c r="H966" i="5" a="1"/>
  <c r="H966" i="5" s="1"/>
  <c r="H967" i="5" a="1"/>
  <c r="H967" i="5" s="1"/>
  <c r="H968" i="5" a="1"/>
  <c r="H968" i="5" s="1"/>
  <c r="H969" i="5" a="1"/>
  <c r="H969" i="5" s="1"/>
  <c r="H970" i="5" a="1"/>
  <c r="H970" i="5" s="1"/>
  <c r="H971" i="5" a="1"/>
  <c r="H971" i="5" s="1"/>
  <c r="H972" i="5" a="1"/>
  <c r="H972" i="5" s="1"/>
  <c r="H973" i="5" a="1"/>
  <c r="H973" i="5" s="1"/>
  <c r="H974" i="5" a="1"/>
  <c r="H974" i="5" s="1"/>
  <c r="H975" i="5" a="1"/>
  <c r="H975" i="5" s="1"/>
  <c r="H976" i="5" a="1"/>
  <c r="H976" i="5" s="1"/>
  <c r="H977" i="5" a="1"/>
  <c r="H977" i="5" s="1"/>
  <c r="H978" i="5" a="1"/>
  <c r="H978" i="5" s="1"/>
  <c r="H979" i="5" a="1"/>
  <c r="H979" i="5" s="1"/>
  <c r="H980" i="5" a="1"/>
  <c r="H980" i="5" s="1"/>
  <c r="H981" i="5" a="1"/>
  <c r="H981" i="5" s="1"/>
  <c r="H982" i="5" a="1"/>
  <c r="H982" i="5" s="1"/>
  <c r="H983" i="5" a="1"/>
  <c r="H983" i="5" s="1"/>
  <c r="H984" i="5" a="1"/>
  <c r="H984" i="5" s="1"/>
  <c r="H985" i="5" a="1"/>
  <c r="H985" i="5" s="1"/>
  <c r="H986" i="5" a="1"/>
  <c r="H986" i="5" s="1"/>
  <c r="H987" i="5" a="1"/>
  <c r="H987" i="5" s="1"/>
  <c r="H988" i="5" a="1"/>
  <c r="H988" i="5" s="1"/>
  <c r="H989" i="5" a="1"/>
  <c r="H989" i="5" s="1"/>
  <c r="H990" i="5" a="1"/>
  <c r="H990" i="5" s="1"/>
  <c r="H991" i="5" a="1"/>
  <c r="H991" i="5" s="1"/>
  <c r="H992" i="5" a="1"/>
  <c r="H992" i="5" s="1"/>
  <c r="H993" i="5" a="1"/>
  <c r="H993" i="5" s="1"/>
  <c r="H994" i="5" a="1"/>
  <c r="H994" i="5" s="1"/>
  <c r="H995" i="5" a="1"/>
  <c r="H995" i="5" s="1"/>
  <c r="H996" i="5" a="1"/>
  <c r="H996" i="5" s="1"/>
  <c r="H997" i="5" a="1"/>
  <c r="H997" i="5" s="1"/>
  <c r="H998" i="5" a="1"/>
  <c r="H998" i="5" s="1"/>
  <c r="H999" i="5" a="1"/>
  <c r="H999" i="5" s="1"/>
  <c r="H1000" i="5" a="1"/>
  <c r="H1000" i="5" s="1"/>
  <c r="H1001" i="5" a="1"/>
  <c r="H1001" i="5" s="1"/>
  <c r="H1002" i="5" a="1"/>
  <c r="H1002" i="5" s="1"/>
  <c r="H1003" i="5" a="1"/>
  <c r="H1003" i="5" s="1"/>
  <c r="H1004" i="5" a="1"/>
  <c r="H1004" i="5" s="1"/>
  <c r="H1005" i="5" a="1"/>
  <c r="H1005" i="5" s="1"/>
  <c r="H1006" i="5" a="1"/>
  <c r="H1006" i="5" s="1"/>
  <c r="H1007" i="5" a="1"/>
  <c r="H1007" i="5" s="1"/>
  <c r="H1008" i="5" a="1"/>
  <c r="H1008" i="5" s="1"/>
  <c r="H1009" i="5" a="1"/>
  <c r="H1009" i="5" s="1"/>
  <c r="H1010" i="5" a="1"/>
  <c r="H1010" i="5" s="1"/>
  <c r="H1011" i="5" a="1"/>
  <c r="H1011" i="5" s="1"/>
  <c r="H1012" i="5" a="1"/>
  <c r="H1012" i="5" s="1"/>
  <c r="H1013" i="5" a="1"/>
  <c r="H1013" i="5" s="1"/>
  <c r="H1014" i="5" a="1"/>
  <c r="H1014" i="5" s="1"/>
  <c r="H1015" i="5" a="1"/>
  <c r="H1015" i="5" s="1"/>
  <c r="H1016" i="5" a="1"/>
  <c r="H1016" i="5" s="1"/>
  <c r="H1017" i="5" a="1"/>
  <c r="H1017" i="5" s="1"/>
  <c r="H1018" i="5" a="1"/>
  <c r="H1018" i="5" s="1"/>
  <c r="H1019" i="5" a="1"/>
  <c r="H1019" i="5" s="1"/>
  <c r="H1020" i="5" a="1"/>
  <c r="H1020" i="5" s="1"/>
  <c r="H1021" i="5" a="1"/>
  <c r="H1021" i="5" s="1"/>
  <c r="H1022" i="5" a="1"/>
  <c r="H1022" i="5" s="1"/>
  <c r="H1023" i="5" a="1"/>
  <c r="H1023" i="5" s="1"/>
  <c r="H1024" i="5" a="1"/>
  <c r="H1024" i="5" s="1"/>
  <c r="H1025" i="5" a="1"/>
  <c r="H1025" i="5" s="1"/>
  <c r="H1026" i="5" a="1"/>
  <c r="H1026" i="5" s="1"/>
  <c r="H1027" i="5" a="1"/>
  <c r="H1027" i="5" s="1"/>
  <c r="H1028" i="5" a="1"/>
  <c r="H1028" i="5" s="1"/>
  <c r="H1029" i="5" a="1"/>
  <c r="H1029" i="5" s="1"/>
  <c r="H1030" i="5" a="1"/>
  <c r="H1030" i="5" s="1"/>
  <c r="H1031" i="5" a="1"/>
  <c r="H1031" i="5" s="1"/>
  <c r="H1032" i="5" a="1"/>
  <c r="H1032" i="5" s="1"/>
  <c r="H1033" i="5" a="1"/>
  <c r="H1033" i="5" s="1"/>
  <c r="H1034" i="5" a="1"/>
  <c r="H1034" i="5" s="1"/>
  <c r="H1035" i="5" a="1"/>
  <c r="H1035" i="5" s="1"/>
  <c r="H1036" i="5" a="1"/>
  <c r="H1036" i="5" s="1"/>
  <c r="H1037" i="5" a="1"/>
  <c r="H1037" i="5" s="1"/>
  <c r="H1038" i="5" a="1"/>
  <c r="H1038" i="5" s="1"/>
  <c r="H1039" i="5" a="1"/>
  <c r="H1039" i="5" s="1"/>
  <c r="H1040" i="5" a="1"/>
  <c r="H1040" i="5" s="1"/>
  <c r="H1041" i="5" a="1"/>
  <c r="H1041" i="5" s="1"/>
  <c r="H1042" i="5" a="1"/>
  <c r="H1042" i="5" s="1"/>
  <c r="H1043" i="5" a="1"/>
  <c r="H1043" i="5" s="1"/>
  <c r="H1044" i="5" a="1"/>
  <c r="H1044" i="5" s="1"/>
  <c r="H1045" i="5" a="1"/>
  <c r="H1045" i="5" s="1"/>
  <c r="H1046" i="5" a="1"/>
  <c r="H1046" i="5" s="1"/>
  <c r="H1047" i="5" a="1"/>
  <c r="H1047" i="5" s="1"/>
  <c r="H1048" i="5" a="1"/>
  <c r="H1048" i="5" s="1"/>
  <c r="H1049" i="5" a="1"/>
  <c r="H1049" i="5" s="1"/>
  <c r="H1050" i="5" a="1"/>
  <c r="H1050" i="5" s="1"/>
  <c r="H1051" i="5" a="1"/>
  <c r="H1051" i="5" s="1"/>
  <c r="H1052" i="5" a="1"/>
  <c r="H1052" i="5" s="1"/>
  <c r="H1053" i="5" a="1"/>
  <c r="H1053" i="5" s="1"/>
  <c r="H1054" i="5" a="1"/>
  <c r="H1054" i="5" s="1"/>
  <c r="H1055" i="5" a="1"/>
  <c r="H1055" i="5" s="1"/>
  <c r="H1056" i="5" a="1"/>
  <c r="H1056" i="5" s="1"/>
  <c r="H1057" i="5" a="1"/>
  <c r="H1057" i="5" s="1"/>
  <c r="H1058" i="5" a="1"/>
  <c r="H1058" i="5" s="1"/>
  <c r="H1059" i="5" a="1"/>
  <c r="H1059" i="5" s="1"/>
  <c r="H1060" i="5" a="1"/>
  <c r="H1060" i="5" s="1"/>
  <c r="H1061" i="5" a="1"/>
  <c r="H1061" i="5" s="1"/>
  <c r="H1062" i="5" a="1"/>
  <c r="H1062" i="5" s="1"/>
  <c r="H1063" i="5" a="1"/>
  <c r="H1063" i="5" s="1"/>
  <c r="H1064" i="5" a="1"/>
  <c r="H1064" i="5" s="1"/>
  <c r="H1065" i="5" a="1"/>
  <c r="H1065" i="5" s="1"/>
  <c r="H1066" i="5" a="1"/>
  <c r="H1066" i="5" s="1"/>
  <c r="H1067" i="5" a="1"/>
  <c r="H1067" i="5" s="1"/>
  <c r="H1068" i="5" a="1"/>
  <c r="H1068" i="5" s="1"/>
  <c r="H1069" i="5" a="1"/>
  <c r="H1069" i="5" s="1"/>
  <c r="H1070" i="5" a="1"/>
  <c r="H1070" i="5" s="1"/>
  <c r="H1071" i="5" a="1"/>
  <c r="H1071" i="5" s="1"/>
  <c r="H1072" i="5" a="1"/>
  <c r="H1072" i="5" s="1"/>
  <c r="H1073" i="5" a="1"/>
  <c r="H1073" i="5" s="1"/>
  <c r="H1074" i="5" a="1"/>
  <c r="H1074" i="5" s="1"/>
  <c r="H1075" i="5" a="1"/>
  <c r="H1075" i="5" s="1"/>
  <c r="H1076" i="5" a="1"/>
  <c r="H1076" i="5" s="1"/>
  <c r="H1077" i="5" a="1"/>
  <c r="H1077" i="5" s="1"/>
  <c r="H1078" i="5" a="1"/>
  <c r="H1078" i="5" s="1"/>
  <c r="H1079" i="5" a="1"/>
  <c r="H1079" i="5" s="1"/>
  <c r="H1080" i="5" a="1"/>
  <c r="H1080" i="5" s="1"/>
  <c r="H1081" i="5" a="1"/>
  <c r="H1081" i="5" s="1"/>
  <c r="H1082" i="5" a="1"/>
  <c r="H1082" i="5" s="1"/>
  <c r="H1083" i="5" a="1"/>
  <c r="H1083" i="5" s="1"/>
  <c r="H1084" i="5" a="1"/>
  <c r="H1084" i="5" s="1"/>
  <c r="H1085" i="5" a="1"/>
  <c r="H1085" i="5" s="1"/>
  <c r="H1086" i="5" a="1"/>
  <c r="H1086" i="5" s="1"/>
  <c r="H1087" i="5" a="1"/>
  <c r="H1087" i="5" s="1"/>
  <c r="H1088" i="5" a="1"/>
  <c r="H1088" i="5" s="1"/>
  <c r="H1089" i="5" a="1"/>
  <c r="H1089" i="5" s="1"/>
  <c r="H1090" i="5" a="1"/>
  <c r="H1090" i="5" s="1"/>
  <c r="H1091" i="5" a="1"/>
  <c r="H1091" i="5" s="1"/>
  <c r="H1092" i="5" a="1"/>
  <c r="H1092" i="5" s="1"/>
  <c r="H1093" i="5" a="1"/>
  <c r="H1093" i="5" s="1"/>
  <c r="H1094" i="5" a="1"/>
  <c r="H1094" i="5" s="1"/>
  <c r="H1095" i="5" a="1"/>
  <c r="H1095" i="5" s="1"/>
  <c r="H1096" i="5" a="1"/>
  <c r="H1096" i="5" s="1"/>
  <c r="H1097" i="5" a="1"/>
  <c r="H1097" i="5" s="1"/>
  <c r="H1098" i="5" a="1"/>
  <c r="H1098" i="5" s="1"/>
  <c r="H1099" i="5" a="1"/>
  <c r="H1099" i="5" s="1"/>
  <c r="H1100" i="5" a="1"/>
  <c r="H1100" i="5" s="1"/>
  <c r="H1101" i="5" a="1"/>
  <c r="H1101" i="5" s="1"/>
  <c r="H1102" i="5" a="1"/>
  <c r="H1102" i="5" s="1"/>
  <c r="H1103" i="5" a="1"/>
  <c r="H1103" i="5" s="1"/>
  <c r="H1104" i="5" a="1"/>
  <c r="H1104" i="5" s="1"/>
  <c r="H1105" i="5" a="1"/>
  <c r="H1105" i="5" s="1"/>
  <c r="H1106" i="5" a="1"/>
  <c r="H1106" i="5" s="1"/>
  <c r="H1107" i="5" a="1"/>
  <c r="H1107" i="5" s="1"/>
  <c r="H1108" i="5" a="1"/>
  <c r="H1108" i="5" s="1"/>
  <c r="H1109" i="5" a="1"/>
  <c r="H1109" i="5" s="1"/>
  <c r="H1110" i="5" a="1"/>
  <c r="H1110" i="5" s="1"/>
  <c r="H1111" i="5" a="1"/>
  <c r="H1111" i="5" s="1"/>
  <c r="H1112" i="5" a="1"/>
  <c r="H1112" i="5" s="1"/>
  <c r="H1113" i="5" a="1"/>
  <c r="H1113" i="5" s="1"/>
  <c r="H1114" i="5" a="1"/>
  <c r="H1114" i="5" s="1"/>
  <c r="H1115" i="5" a="1"/>
  <c r="H1115" i="5" s="1"/>
  <c r="H1116" i="5" a="1"/>
  <c r="H1116" i="5" s="1"/>
  <c r="H1117" i="5" a="1"/>
  <c r="H1117" i="5" s="1"/>
  <c r="H1118" i="5" a="1"/>
  <c r="H1118" i="5" s="1"/>
  <c r="H1119" i="5" a="1"/>
  <c r="H1119" i="5" s="1"/>
  <c r="H1120" i="5" a="1"/>
  <c r="H1120" i="5" s="1"/>
  <c r="H1121" i="5" a="1"/>
  <c r="H1121" i="5" s="1"/>
  <c r="H1122" i="5" a="1"/>
  <c r="H1122" i="5" s="1"/>
  <c r="H1123" i="5" a="1"/>
  <c r="H1123" i="5" s="1"/>
  <c r="H1124" i="5" a="1"/>
  <c r="H1124" i="5" s="1"/>
  <c r="H1125" i="5" a="1"/>
  <c r="H1125" i="5" s="1"/>
  <c r="H1126" i="5" a="1"/>
  <c r="H1126" i="5" s="1"/>
  <c r="H1127" i="5" a="1"/>
  <c r="H1127" i="5" s="1"/>
  <c r="H1128" i="5" a="1"/>
  <c r="H1128" i="5" s="1"/>
  <c r="H1129" i="5" a="1"/>
  <c r="H1129" i="5" s="1"/>
  <c r="H1130" i="5" a="1"/>
  <c r="H1130" i="5" s="1"/>
  <c r="H1131" i="5" a="1"/>
  <c r="H1131" i="5" s="1"/>
  <c r="H1132" i="5" a="1"/>
  <c r="H1132" i="5" s="1"/>
  <c r="H1133" i="5" a="1"/>
  <c r="H1133" i="5" s="1"/>
  <c r="H1134" i="5" a="1"/>
  <c r="H1134" i="5" s="1"/>
  <c r="H1135" i="5" a="1"/>
  <c r="H1135" i="5" s="1"/>
  <c r="H1136" i="5" a="1"/>
  <c r="H1136" i="5" s="1"/>
  <c r="H1137" i="5" a="1"/>
  <c r="H1137" i="5" s="1"/>
  <c r="H1138" i="5" a="1"/>
  <c r="H1138" i="5" s="1"/>
  <c r="H1139" i="5" a="1"/>
  <c r="H1139" i="5" s="1"/>
  <c r="H1140" i="5" a="1"/>
  <c r="H1140" i="5" s="1"/>
  <c r="H1141" i="5" a="1"/>
  <c r="H1141" i="5" s="1"/>
  <c r="H1142" i="5" a="1"/>
  <c r="H1142" i="5" s="1"/>
  <c r="H1143" i="5" a="1"/>
  <c r="H1143" i="5" s="1"/>
  <c r="H1144" i="5" a="1"/>
  <c r="H1144" i="5" s="1"/>
  <c r="H1145" i="5" a="1"/>
  <c r="H1145" i="5" s="1"/>
  <c r="H1146" i="5" a="1"/>
  <c r="H1146" i="5" s="1"/>
  <c r="H1147" i="5" a="1"/>
  <c r="H1147" i="5" s="1"/>
  <c r="H1148" i="5" a="1"/>
  <c r="H1148" i="5" s="1"/>
  <c r="H1149" i="5" a="1"/>
  <c r="H1149" i="5" s="1"/>
  <c r="H1150" i="5" a="1"/>
  <c r="H1150" i="5" s="1"/>
  <c r="H1151" i="5" a="1"/>
  <c r="H1151" i="5" s="1"/>
  <c r="H1152" i="5" a="1"/>
  <c r="H1152" i="5" s="1"/>
  <c r="H1153" i="5" a="1"/>
  <c r="H1153" i="5" s="1"/>
  <c r="H1154" i="5" a="1"/>
  <c r="H1154" i="5" s="1"/>
  <c r="H1155" i="5" a="1"/>
  <c r="H1155" i="5" s="1"/>
  <c r="H1156" i="5" a="1"/>
  <c r="H1156" i="5" s="1"/>
  <c r="H1157" i="5" a="1"/>
  <c r="H1157" i="5" s="1"/>
  <c r="H1158" i="5" a="1"/>
  <c r="H1158" i="5" s="1"/>
  <c r="H1159" i="5" a="1"/>
  <c r="H1159" i="5" s="1"/>
  <c r="H1160" i="5" a="1"/>
  <c r="H1160" i="5" s="1"/>
  <c r="H1161" i="5" a="1"/>
  <c r="H1161" i="5" s="1"/>
  <c r="H1162" i="5" a="1"/>
  <c r="H1162" i="5" s="1"/>
  <c r="H1163" i="5" a="1"/>
  <c r="H1163" i="5" s="1"/>
  <c r="H1164" i="5" a="1"/>
  <c r="H1164" i="5" s="1"/>
  <c r="H1165" i="5" a="1"/>
  <c r="H1165" i="5" s="1"/>
  <c r="H1166" i="5" a="1"/>
  <c r="H1166" i="5" s="1"/>
  <c r="H1167" i="5" a="1"/>
  <c r="H1167" i="5" s="1"/>
  <c r="H1168" i="5" a="1"/>
  <c r="H1168" i="5" s="1"/>
  <c r="H1169" i="5" a="1"/>
  <c r="H1169" i="5" s="1"/>
  <c r="H1170" i="5" a="1"/>
  <c r="H1170" i="5" s="1"/>
  <c r="H1171" i="5" a="1"/>
  <c r="H1171" i="5" s="1"/>
  <c r="H1172" i="5" a="1"/>
  <c r="H1172" i="5" s="1"/>
  <c r="H1173" i="5" a="1"/>
  <c r="H1173" i="5" s="1"/>
  <c r="H1174" i="5" a="1"/>
  <c r="H1174" i="5" s="1"/>
  <c r="H1175" i="5" a="1"/>
  <c r="H1175" i="5" s="1"/>
  <c r="H1176" i="5" a="1"/>
  <c r="H1176" i="5" s="1"/>
  <c r="H1177" i="5" a="1"/>
  <c r="H1177" i="5" s="1"/>
  <c r="H1178" i="5" a="1"/>
  <c r="H1178" i="5" s="1"/>
  <c r="H1179" i="5" a="1"/>
  <c r="H1179" i="5" s="1"/>
  <c r="H1180" i="5" a="1"/>
  <c r="H1180" i="5" s="1"/>
  <c r="H1181" i="5" a="1"/>
  <c r="H1181" i="5" s="1"/>
  <c r="H1182" i="5" a="1"/>
  <c r="H1182" i="5" s="1"/>
  <c r="H1183" i="5" a="1"/>
  <c r="H1183" i="5" s="1"/>
  <c r="H1184" i="5" a="1"/>
  <c r="H1184" i="5" s="1"/>
  <c r="H1185" i="5" a="1"/>
  <c r="H1185" i="5" s="1"/>
  <c r="H1186" i="5" a="1"/>
  <c r="H1186" i="5" s="1"/>
  <c r="H1187" i="5" a="1"/>
  <c r="H1187" i="5" s="1"/>
  <c r="H1188" i="5" a="1"/>
  <c r="H1188" i="5" s="1"/>
  <c r="H1189" i="5" a="1"/>
  <c r="H1189" i="5" s="1"/>
  <c r="H1190" i="5" a="1"/>
  <c r="H1190" i="5" s="1"/>
  <c r="H1191" i="5" a="1"/>
  <c r="H1191" i="5" s="1"/>
  <c r="H1192" i="5" a="1"/>
  <c r="H1192" i="5" s="1"/>
  <c r="H1193" i="5" a="1"/>
  <c r="H1193" i="5" s="1"/>
  <c r="H1194" i="5" a="1"/>
  <c r="H1194" i="5" s="1"/>
  <c r="H1195" i="5" a="1"/>
  <c r="H1195" i="5" s="1"/>
  <c r="H1196" i="5" a="1"/>
  <c r="H1196" i="5" s="1"/>
  <c r="H1197" i="5" a="1"/>
  <c r="H1197" i="5" s="1"/>
  <c r="H1198" i="5" a="1"/>
  <c r="H1198" i="5" s="1"/>
  <c r="H1199" i="5" a="1"/>
  <c r="H1199" i="5" s="1"/>
  <c r="H1200" i="5" a="1"/>
  <c r="H1200" i="5" s="1"/>
  <c r="H1201" i="5" a="1"/>
  <c r="H1201" i="5" s="1"/>
  <c r="H1202" i="5" a="1"/>
  <c r="H1202" i="5" s="1"/>
  <c r="H1203" i="5" a="1"/>
  <c r="H1203" i="5" s="1"/>
  <c r="H1204" i="5" a="1"/>
  <c r="H1204" i="5" s="1"/>
  <c r="H1205" i="5" a="1"/>
  <c r="H1205" i="5" s="1"/>
  <c r="H1206" i="5" a="1"/>
  <c r="H1206" i="5" s="1"/>
  <c r="H1207" i="5" a="1"/>
  <c r="H1207" i="5" s="1"/>
  <c r="H1208" i="5" a="1"/>
  <c r="H1208" i="5" s="1"/>
  <c r="H1209" i="5" a="1"/>
  <c r="H1209" i="5" s="1"/>
  <c r="H1210" i="5" a="1"/>
  <c r="H1210" i="5" s="1"/>
  <c r="H1211" i="5" a="1"/>
  <c r="H1211" i="5" s="1"/>
  <c r="H1212" i="5" a="1"/>
  <c r="H1212" i="5" s="1"/>
  <c r="H1213" i="5" a="1"/>
  <c r="H1213" i="5" s="1"/>
  <c r="H1214" i="5" a="1"/>
  <c r="H1214" i="5" s="1"/>
  <c r="H1215" i="5" a="1"/>
  <c r="H1215" i="5" s="1"/>
  <c r="H1216" i="5" a="1"/>
  <c r="H1216" i="5" s="1"/>
  <c r="H1217" i="5" a="1"/>
  <c r="H1217" i="5" s="1"/>
  <c r="H1218" i="5" a="1"/>
  <c r="H1218" i="5" s="1"/>
  <c r="H1219" i="5" a="1"/>
  <c r="H1219" i="5" s="1"/>
  <c r="H1220" i="5" a="1"/>
  <c r="H1220" i="5" s="1"/>
  <c r="H1221" i="5" a="1"/>
  <c r="H1221" i="5" s="1"/>
  <c r="H1222" i="5" a="1"/>
  <c r="H1222" i="5" s="1"/>
  <c r="H1223" i="5" a="1"/>
  <c r="H1223" i="5" s="1"/>
  <c r="H1224" i="5" a="1"/>
  <c r="H1224" i="5" s="1"/>
  <c r="H1225" i="5" a="1"/>
  <c r="H1225" i="5" s="1"/>
  <c r="H1226" i="5" a="1"/>
  <c r="H1226" i="5" s="1"/>
  <c r="H1227" i="5" a="1"/>
  <c r="H1227" i="5" s="1"/>
  <c r="H1228" i="5" a="1"/>
  <c r="H1228" i="5" s="1"/>
  <c r="H1229" i="5" a="1"/>
  <c r="H1229" i="5" s="1"/>
  <c r="H1230" i="5" a="1"/>
  <c r="H1230" i="5" s="1"/>
  <c r="H1231" i="5" a="1"/>
  <c r="H1231" i="5" s="1"/>
  <c r="H1232" i="5" a="1"/>
  <c r="H1232" i="5" s="1"/>
  <c r="H1233" i="5" a="1"/>
  <c r="H1233" i="5" s="1"/>
  <c r="H1234" i="5" a="1"/>
  <c r="H1234" i="5" s="1"/>
  <c r="H1235" i="5" a="1"/>
  <c r="H1235" i="5" s="1"/>
  <c r="H1236" i="5" a="1"/>
  <c r="H1236" i="5" s="1"/>
  <c r="H1237" i="5" a="1"/>
  <c r="H1237" i="5" s="1"/>
  <c r="H1238" i="5" a="1"/>
  <c r="H1238" i="5" s="1"/>
  <c r="H1239" i="5" a="1"/>
  <c r="H1239" i="5" s="1"/>
  <c r="H1240" i="5" a="1"/>
  <c r="H1240" i="5" s="1"/>
  <c r="H1241" i="5" a="1"/>
  <c r="H1241" i="5" s="1"/>
  <c r="H1242" i="5" a="1"/>
  <c r="H1242" i="5" s="1"/>
  <c r="H1243" i="5" a="1"/>
  <c r="H1243" i="5" s="1"/>
  <c r="H1244" i="5" a="1"/>
  <c r="H1244" i="5" s="1"/>
  <c r="H1245" i="5" a="1"/>
  <c r="H1245" i="5" s="1"/>
  <c r="H1246" i="5" a="1"/>
  <c r="H1246" i="5" s="1"/>
  <c r="H1247" i="5" a="1"/>
  <c r="H1247" i="5" s="1"/>
  <c r="H1248" i="5" a="1"/>
  <c r="H1248" i="5" s="1"/>
  <c r="H1249" i="5" a="1"/>
  <c r="H1249" i="5" s="1"/>
  <c r="H1250" i="5" a="1"/>
  <c r="H1250" i="5" s="1"/>
  <c r="H1251" i="5" a="1"/>
  <c r="H1251" i="5" s="1"/>
  <c r="H1252" i="5" a="1"/>
  <c r="H1252" i="5" s="1"/>
  <c r="H1253" i="5" a="1"/>
  <c r="H1253" i="5" s="1"/>
  <c r="H1254" i="5" a="1"/>
  <c r="H1254" i="5" s="1"/>
  <c r="H1255" i="5" a="1"/>
  <c r="H1255" i="5" s="1"/>
  <c r="H1256" i="5" a="1"/>
  <c r="H1256" i="5" s="1"/>
  <c r="H1257" i="5" a="1"/>
  <c r="H1257" i="5" s="1"/>
  <c r="H1258" i="5" a="1"/>
  <c r="H1258" i="5" s="1"/>
  <c r="H1259" i="5" a="1"/>
  <c r="H1259" i="5" s="1"/>
  <c r="H1260" i="5" a="1"/>
  <c r="H1260" i="5" s="1"/>
  <c r="H1261" i="5" a="1"/>
  <c r="H1261" i="5" s="1"/>
  <c r="H1262" i="5" a="1"/>
  <c r="H1262" i="5" s="1"/>
  <c r="H1263" i="5" a="1"/>
  <c r="H1263" i="5" s="1"/>
  <c r="H1264" i="5" a="1"/>
  <c r="H1264" i="5" s="1"/>
  <c r="H1265" i="5" a="1"/>
  <c r="H1265" i="5" s="1"/>
  <c r="H1266" i="5" a="1"/>
  <c r="H1266" i="5" s="1"/>
  <c r="H1267" i="5" a="1"/>
  <c r="H1267" i="5" s="1"/>
  <c r="H1268" i="5" a="1"/>
  <c r="H1268" i="5" s="1"/>
  <c r="H1269" i="5" a="1"/>
  <c r="H1269" i="5" s="1"/>
  <c r="H1270" i="5" a="1"/>
  <c r="H1270" i="5" s="1"/>
  <c r="H1271" i="5" a="1"/>
  <c r="H1271" i="5" s="1"/>
  <c r="H1272" i="5" a="1"/>
  <c r="H1272" i="5" s="1"/>
  <c r="H1273" i="5" a="1"/>
  <c r="H1273" i="5" s="1"/>
  <c r="H1274" i="5" a="1"/>
  <c r="H1274" i="5" s="1"/>
  <c r="H1275" i="5" a="1"/>
  <c r="H1275" i="5" s="1"/>
  <c r="H1276" i="5" a="1"/>
  <c r="H1276" i="5" s="1"/>
  <c r="H1277" i="5" a="1"/>
  <c r="H1277" i="5" s="1"/>
  <c r="H1278" i="5" a="1"/>
  <c r="H1278" i="5" s="1"/>
  <c r="H1279" i="5" a="1"/>
  <c r="H1279" i="5" s="1"/>
  <c r="H1280" i="5" a="1"/>
  <c r="H1280" i="5" s="1"/>
  <c r="H1281" i="5" a="1"/>
  <c r="H1281" i="5" s="1"/>
  <c r="H1282" i="5" a="1"/>
  <c r="H1282" i="5" s="1"/>
  <c r="H1283" i="5" a="1"/>
  <c r="H1283" i="5" s="1"/>
  <c r="H1284" i="5" a="1"/>
  <c r="H1284" i="5" s="1"/>
  <c r="H1285" i="5" a="1"/>
  <c r="H1285" i="5" s="1"/>
  <c r="H1286" i="5" a="1"/>
  <c r="H1286" i="5" s="1"/>
  <c r="H1287" i="5" a="1"/>
  <c r="H1287" i="5" s="1"/>
  <c r="H1288" i="5" a="1"/>
  <c r="H1288" i="5" s="1"/>
  <c r="H1289" i="5" a="1"/>
  <c r="H1289" i="5" s="1"/>
  <c r="H1290" i="5" a="1"/>
  <c r="H1290" i="5" s="1"/>
  <c r="H1291" i="5" a="1"/>
  <c r="H1291" i="5" s="1"/>
  <c r="H1292" i="5" a="1"/>
  <c r="H1292" i="5" s="1"/>
  <c r="H1293" i="5" a="1"/>
  <c r="H1293" i="5" s="1"/>
  <c r="H1294" i="5" a="1"/>
  <c r="H1294" i="5" s="1"/>
  <c r="H1295" i="5" a="1"/>
  <c r="H1295" i="5" s="1"/>
  <c r="H1296" i="5" a="1"/>
  <c r="H1296" i="5" s="1"/>
  <c r="H1297" i="5" a="1"/>
  <c r="H1297" i="5" s="1"/>
  <c r="H1298" i="5" a="1"/>
  <c r="H1298" i="5" s="1"/>
  <c r="H1299" i="5" a="1"/>
  <c r="H1299" i="5" s="1"/>
  <c r="H1300" i="5" a="1"/>
  <c r="H1300" i="5" s="1"/>
  <c r="H1301" i="5" a="1"/>
  <c r="H1301" i="5" s="1"/>
  <c r="H1302" i="5" a="1"/>
  <c r="H1302" i="5" s="1"/>
  <c r="H1303" i="5" a="1"/>
  <c r="H1303" i="5" s="1"/>
  <c r="H1304" i="5" a="1"/>
  <c r="H1304" i="5" s="1"/>
  <c r="H1305" i="5" a="1"/>
  <c r="H1305" i="5" s="1"/>
  <c r="H1306" i="5" a="1"/>
  <c r="H1306" i="5" s="1"/>
  <c r="H1307" i="5" a="1"/>
  <c r="H1307" i="5" s="1"/>
  <c r="H1308" i="5" a="1"/>
  <c r="H1308" i="5" s="1"/>
  <c r="H1309" i="5" a="1"/>
  <c r="H1309" i="5" s="1"/>
  <c r="H1310" i="5" a="1"/>
  <c r="H1310" i="5" s="1"/>
  <c r="H1311" i="5" a="1"/>
  <c r="H1311" i="5" s="1"/>
  <c r="H1312" i="5" a="1"/>
  <c r="H1312" i="5" s="1"/>
  <c r="H1313" i="5" a="1"/>
  <c r="H1313" i="5" s="1"/>
  <c r="H1314" i="5" a="1"/>
  <c r="H1314" i="5" s="1"/>
  <c r="H1315" i="5" a="1"/>
  <c r="H1315" i="5" s="1"/>
  <c r="H1316" i="5" a="1"/>
  <c r="H1316" i="5" s="1"/>
  <c r="H1317" i="5" a="1"/>
  <c r="H1317" i="5" s="1"/>
  <c r="H1318" i="5" a="1"/>
  <c r="H1318" i="5" s="1"/>
  <c r="H1319" i="5" a="1"/>
  <c r="H1319" i="5" s="1"/>
  <c r="H1320" i="5" a="1"/>
  <c r="H1320" i="5" s="1"/>
  <c r="H1321" i="5" a="1"/>
  <c r="H1321" i="5" s="1"/>
  <c r="H1322" i="5" a="1"/>
  <c r="H1322" i="5" s="1"/>
  <c r="H1323" i="5" a="1"/>
  <c r="H1323" i="5" s="1"/>
  <c r="H1324" i="5" a="1"/>
  <c r="H1324" i="5" s="1"/>
  <c r="H1325" i="5" a="1"/>
  <c r="H1325" i="5" s="1"/>
  <c r="H1326" i="5" a="1"/>
  <c r="H1326" i="5" s="1"/>
  <c r="H1327" i="5" a="1"/>
  <c r="H1327" i="5" s="1"/>
  <c r="H1328" i="5" a="1"/>
  <c r="H1328" i="5" s="1"/>
  <c r="H1329" i="5" a="1"/>
  <c r="H1329" i="5" s="1"/>
  <c r="H1330" i="5" a="1"/>
  <c r="H1330" i="5" s="1"/>
  <c r="H1331" i="5" a="1"/>
  <c r="H1331" i="5" s="1"/>
  <c r="H1332" i="5" a="1"/>
  <c r="H1332" i="5" s="1"/>
  <c r="H1333" i="5" a="1"/>
  <c r="H1333" i="5" s="1"/>
  <c r="H1334" i="5" a="1"/>
  <c r="H1334" i="5" s="1"/>
  <c r="H1335" i="5" a="1"/>
  <c r="H1335" i="5" s="1"/>
  <c r="H1336" i="5" a="1"/>
  <c r="H1336" i="5" s="1"/>
  <c r="H1337" i="5" a="1"/>
  <c r="H1337" i="5" s="1"/>
  <c r="H1338" i="5" a="1"/>
  <c r="H1338" i="5" s="1"/>
  <c r="H1339" i="5" a="1"/>
  <c r="H1339" i="5" s="1"/>
  <c r="H1340" i="5" a="1"/>
  <c r="H1340" i="5" s="1"/>
  <c r="H1341" i="5" a="1"/>
  <c r="H1341" i="5" s="1"/>
  <c r="H1342" i="5" a="1"/>
  <c r="H1342" i="5" s="1"/>
  <c r="H1343" i="5" a="1"/>
  <c r="H1343" i="5" s="1"/>
  <c r="H1344" i="5" a="1"/>
  <c r="H1344" i="5" s="1"/>
  <c r="H1345" i="5" a="1"/>
  <c r="H1345" i="5" s="1"/>
  <c r="H1346" i="5" a="1"/>
  <c r="H1346" i="5" s="1"/>
  <c r="H1347" i="5" a="1"/>
  <c r="H1347" i="5" s="1"/>
  <c r="H1348" i="5" a="1"/>
  <c r="H1348" i="5" s="1"/>
  <c r="H1349" i="5" a="1"/>
  <c r="H1349" i="5" s="1"/>
  <c r="H1350" i="5" a="1"/>
  <c r="H1350" i="5" s="1"/>
  <c r="H1351" i="5" a="1"/>
  <c r="H1351" i="5" s="1"/>
  <c r="H1352" i="5" a="1"/>
  <c r="H1352" i="5" s="1"/>
  <c r="H1353" i="5" a="1"/>
  <c r="H1353" i="5" s="1"/>
  <c r="H1354" i="5" a="1"/>
  <c r="H1354" i="5" s="1"/>
  <c r="H1355" i="5" a="1"/>
  <c r="H1355" i="5" s="1"/>
  <c r="H1356" i="5" a="1"/>
  <c r="H1356" i="5" s="1"/>
  <c r="H1357" i="5" a="1"/>
  <c r="H1357" i="5" s="1"/>
  <c r="H1358" i="5" a="1"/>
  <c r="H1358" i="5" s="1"/>
  <c r="H1359" i="5" a="1"/>
  <c r="H1359" i="5" s="1"/>
  <c r="H1360" i="5" a="1"/>
  <c r="H1360" i="5" s="1"/>
  <c r="H1361" i="5" a="1"/>
  <c r="H1361" i="5" s="1"/>
  <c r="H1362" i="5" a="1"/>
  <c r="H1362" i="5" s="1"/>
  <c r="H1363" i="5" a="1"/>
  <c r="H1363" i="5" s="1"/>
  <c r="H1364" i="5" a="1"/>
  <c r="H1364" i="5" s="1"/>
  <c r="H1365" i="5" a="1"/>
  <c r="H1365" i="5" s="1"/>
  <c r="H1366" i="5" a="1"/>
  <c r="H1366" i="5" s="1"/>
  <c r="H1367" i="5" a="1"/>
  <c r="H1367" i="5" s="1"/>
  <c r="H1368" i="5" a="1"/>
  <c r="H1368" i="5" s="1"/>
  <c r="H1369" i="5" a="1"/>
  <c r="H1369" i="5" s="1"/>
  <c r="H1370" i="5" a="1"/>
  <c r="H1370" i="5" s="1"/>
  <c r="H1371" i="5" a="1"/>
  <c r="H1371" i="5" s="1"/>
  <c r="H1372" i="5" a="1"/>
  <c r="H1372" i="5" s="1"/>
  <c r="H1373" i="5" a="1"/>
  <c r="H1373" i="5" s="1"/>
  <c r="H1374" i="5" a="1"/>
  <c r="H1374" i="5" s="1"/>
  <c r="H1375" i="5" a="1"/>
  <c r="H1375" i="5" s="1"/>
  <c r="H1376" i="5" a="1"/>
  <c r="H1376" i="5" s="1"/>
  <c r="H1377" i="5" a="1"/>
  <c r="H1377" i="5" s="1"/>
  <c r="H1378" i="5" a="1"/>
  <c r="H1378" i="5" s="1"/>
  <c r="H1379" i="5" a="1"/>
  <c r="H1379" i="5" s="1"/>
  <c r="H1380" i="5" a="1"/>
  <c r="H1380" i="5" s="1"/>
  <c r="H1381" i="5" a="1"/>
  <c r="H1381" i="5" s="1"/>
  <c r="H1382" i="5" a="1"/>
  <c r="H1382" i="5" s="1"/>
  <c r="H1383" i="5" a="1"/>
  <c r="H1383" i="5" s="1"/>
  <c r="H1384" i="5" a="1"/>
  <c r="H1384" i="5" s="1"/>
  <c r="H1385" i="5" a="1"/>
  <c r="H1385" i="5" s="1"/>
  <c r="H1386" i="5" a="1"/>
  <c r="H1386" i="5" s="1"/>
  <c r="H1387" i="5" a="1"/>
  <c r="H1387" i="5" s="1"/>
  <c r="H1388" i="5" a="1"/>
  <c r="H1388" i="5" s="1"/>
  <c r="H1389" i="5" a="1"/>
  <c r="H1389" i="5" s="1"/>
  <c r="H1390" i="5" a="1"/>
  <c r="H1390" i="5" s="1"/>
  <c r="H1391" i="5" a="1"/>
  <c r="H1391" i="5" s="1"/>
  <c r="H1392" i="5" a="1"/>
  <c r="H1392" i="5" s="1"/>
  <c r="H1393" i="5" a="1"/>
  <c r="H1393" i="5" s="1"/>
  <c r="H1394" i="5" a="1"/>
  <c r="H1394" i="5" s="1"/>
  <c r="H1395" i="5" a="1"/>
  <c r="H1395" i="5" s="1"/>
  <c r="H1396" i="5" a="1"/>
  <c r="H1396" i="5" s="1"/>
  <c r="H1397" i="5" a="1"/>
  <c r="H1397" i="5" s="1"/>
  <c r="H1398" i="5" a="1"/>
  <c r="H1398" i="5" s="1"/>
  <c r="H1399" i="5" a="1"/>
  <c r="H1399" i="5" s="1"/>
  <c r="H1400" i="5" a="1"/>
  <c r="H1400" i="5" s="1"/>
  <c r="H1401" i="5" a="1"/>
  <c r="H1401" i="5" s="1"/>
  <c r="H1402" i="5" a="1"/>
  <c r="H1402" i="5" s="1"/>
  <c r="H1403" i="5" a="1"/>
  <c r="H1403" i="5" s="1"/>
  <c r="H1404" i="5" a="1"/>
  <c r="H1404" i="5" s="1"/>
  <c r="H1405" i="5" a="1"/>
  <c r="H1405" i="5" s="1"/>
  <c r="H1406" i="5" a="1"/>
  <c r="H1406" i="5" s="1"/>
  <c r="H1407" i="5" a="1"/>
  <c r="H1407" i="5" s="1"/>
  <c r="H1408" i="5" a="1"/>
  <c r="H1408" i="5" s="1"/>
  <c r="H1409" i="5" a="1"/>
  <c r="H1409" i="5" s="1"/>
  <c r="H1410" i="5" a="1"/>
  <c r="H1410" i="5" s="1"/>
  <c r="H1411" i="5" a="1"/>
  <c r="H1411" i="5" s="1"/>
  <c r="H1412" i="5" a="1"/>
  <c r="H1412" i="5" s="1"/>
  <c r="H1413" i="5" a="1"/>
  <c r="H1413" i="5" s="1"/>
  <c r="H1414" i="5" a="1"/>
  <c r="H1414" i="5" s="1"/>
  <c r="H1415" i="5" a="1"/>
  <c r="H1415" i="5" s="1"/>
  <c r="H1416" i="5" a="1"/>
  <c r="H1416" i="5" s="1"/>
  <c r="H1417" i="5" a="1"/>
  <c r="H1417" i="5" s="1"/>
  <c r="H1418" i="5" a="1"/>
  <c r="H1418" i="5" s="1"/>
  <c r="H1419" i="5" a="1"/>
  <c r="H1419" i="5" s="1"/>
  <c r="H1420" i="5" a="1"/>
  <c r="H1420" i="5" s="1"/>
  <c r="H1421" i="5" a="1"/>
  <c r="H1421" i="5" s="1"/>
  <c r="H1422" i="5" a="1"/>
  <c r="H1422" i="5" s="1"/>
  <c r="H1423" i="5" a="1"/>
  <c r="H1423" i="5" s="1"/>
  <c r="H1424" i="5" a="1"/>
  <c r="H1424" i="5" s="1"/>
  <c r="H1425" i="5" a="1"/>
  <c r="H1425" i="5" s="1"/>
  <c r="H1426" i="5" a="1"/>
  <c r="H1426" i="5" s="1"/>
  <c r="H1427" i="5" a="1"/>
  <c r="H1427" i="5" s="1"/>
  <c r="H1428" i="5" a="1"/>
  <c r="H1428" i="5" s="1"/>
  <c r="H1429" i="5" a="1"/>
  <c r="H1429" i="5" s="1"/>
  <c r="H1430" i="5" a="1"/>
  <c r="H1430" i="5" s="1"/>
  <c r="H1431" i="5" a="1"/>
  <c r="H1431" i="5" s="1"/>
  <c r="H1432" i="5" a="1"/>
  <c r="H1432" i="5" s="1"/>
  <c r="H1433" i="5" a="1"/>
  <c r="H1433" i="5" s="1"/>
  <c r="H1434" i="5" a="1"/>
  <c r="H1434" i="5" s="1"/>
  <c r="H1435" i="5" a="1"/>
  <c r="H1435" i="5" s="1"/>
  <c r="H1436" i="5" a="1"/>
  <c r="H1436" i="5" s="1"/>
  <c r="H1437" i="5" a="1"/>
  <c r="H1437" i="5" s="1"/>
  <c r="H1438" i="5" a="1"/>
  <c r="H1438" i="5" s="1"/>
  <c r="H1439" i="5" a="1"/>
  <c r="H1439" i="5" s="1"/>
  <c r="H1440" i="5" a="1"/>
  <c r="H1440" i="5" s="1"/>
  <c r="H1441" i="5" a="1"/>
  <c r="H1441" i="5" s="1"/>
  <c r="H1442" i="5" a="1"/>
  <c r="H1442" i="5" s="1"/>
  <c r="H1443" i="5" a="1"/>
  <c r="H1443" i="5" s="1"/>
  <c r="H1444" i="5" a="1"/>
  <c r="H1444" i="5" s="1"/>
  <c r="H1445" i="5" a="1"/>
  <c r="H1445" i="5" s="1"/>
  <c r="H1446" i="5" a="1"/>
  <c r="H1446" i="5" s="1"/>
  <c r="H1447" i="5" a="1"/>
  <c r="H1447" i="5" s="1"/>
  <c r="H1448" i="5" a="1"/>
  <c r="H1448" i="5" s="1"/>
  <c r="H1449" i="5" a="1"/>
  <c r="H1449" i="5" s="1"/>
  <c r="H1450" i="5" a="1"/>
  <c r="H1450" i="5" s="1"/>
  <c r="H1451" i="5" a="1"/>
  <c r="H1451" i="5" s="1"/>
  <c r="H1452" i="5" a="1"/>
  <c r="H1452" i="5" s="1"/>
  <c r="H1453" i="5" a="1"/>
  <c r="H1453" i="5" s="1"/>
  <c r="H1454" i="5" a="1"/>
  <c r="H1454" i="5" s="1"/>
  <c r="H1455" i="5" a="1"/>
  <c r="H1455" i="5" s="1"/>
  <c r="H1456" i="5" a="1"/>
  <c r="H1456" i="5" s="1"/>
  <c r="H1457" i="5" a="1"/>
  <c r="H1457" i="5" s="1"/>
  <c r="H1458" i="5" a="1"/>
  <c r="H1458" i="5" s="1"/>
  <c r="H1459" i="5" a="1"/>
  <c r="H1459" i="5" s="1"/>
  <c r="H1460" i="5" a="1"/>
  <c r="H1460" i="5" s="1"/>
  <c r="H1461" i="5" a="1"/>
  <c r="H1461" i="5" s="1"/>
  <c r="H1462" i="5" a="1"/>
  <c r="H1462" i="5" s="1"/>
  <c r="H1463" i="5" a="1"/>
  <c r="H1463" i="5" s="1"/>
  <c r="H1464" i="5" a="1"/>
  <c r="H1464" i="5" s="1"/>
  <c r="H1465" i="5" a="1"/>
  <c r="H1465" i="5" s="1"/>
  <c r="H1466" i="5" a="1"/>
  <c r="H1466" i="5" s="1"/>
  <c r="H1467" i="5" a="1"/>
  <c r="H1467" i="5" s="1"/>
  <c r="H1468" i="5" a="1"/>
  <c r="H1468" i="5" s="1"/>
  <c r="H1469" i="5" a="1"/>
  <c r="H1469" i="5" s="1"/>
  <c r="H1470" i="5" a="1"/>
  <c r="H1470" i="5" s="1"/>
  <c r="H1471" i="5" a="1"/>
  <c r="H1471" i="5" s="1"/>
  <c r="H1472" i="5" a="1"/>
  <c r="H1472" i="5" s="1"/>
  <c r="H1473" i="5" a="1"/>
  <c r="H1473" i="5" s="1"/>
  <c r="H1474" i="5" a="1"/>
  <c r="H1474" i="5" s="1"/>
  <c r="H1475" i="5" a="1"/>
  <c r="H1475" i="5" s="1"/>
  <c r="H1476" i="5" a="1"/>
  <c r="H1476" i="5" s="1"/>
  <c r="H1477" i="5" a="1"/>
  <c r="H1477" i="5" s="1"/>
  <c r="H1478" i="5" a="1"/>
  <c r="H1478" i="5" s="1"/>
  <c r="H1479" i="5" a="1"/>
  <c r="H1479" i="5" s="1"/>
  <c r="H1480" i="5" a="1"/>
  <c r="H1480" i="5" s="1"/>
  <c r="H1481" i="5" a="1"/>
  <c r="H1481" i="5" s="1"/>
  <c r="H1482" i="5" a="1"/>
  <c r="H1482" i="5" s="1"/>
  <c r="H1483" i="5" a="1"/>
  <c r="H1483" i="5" s="1"/>
  <c r="H1484" i="5" a="1"/>
  <c r="H1484" i="5" s="1"/>
  <c r="H1485" i="5" a="1"/>
  <c r="H1485" i="5" s="1"/>
  <c r="H1486" i="5" a="1"/>
  <c r="H1486" i="5" s="1"/>
  <c r="H1487" i="5" a="1"/>
  <c r="H1487" i="5" s="1"/>
  <c r="H1488" i="5" a="1"/>
  <c r="H1488" i="5" s="1"/>
  <c r="H1489" i="5" a="1"/>
  <c r="H1489" i="5" s="1"/>
  <c r="H1490" i="5" a="1"/>
  <c r="H1490" i="5" s="1"/>
  <c r="H1491" i="5" a="1"/>
  <c r="H1491" i="5" s="1"/>
  <c r="H1492" i="5" a="1"/>
  <c r="H1492" i="5" s="1"/>
  <c r="H1493" i="5" a="1"/>
  <c r="H1493" i="5" s="1"/>
  <c r="H1494" i="5" a="1"/>
  <c r="H1494" i="5" s="1"/>
  <c r="H1495" i="5" a="1"/>
  <c r="H1495" i="5" s="1"/>
  <c r="H1496" i="5" a="1"/>
  <c r="H1496" i="5" s="1"/>
  <c r="H1497" i="5" a="1"/>
  <c r="H1497" i="5" s="1"/>
  <c r="H1498" i="5" a="1"/>
  <c r="H1498" i="5" s="1"/>
  <c r="H1499" i="5" a="1"/>
  <c r="H1499" i="5" s="1"/>
  <c r="H1500" i="5" a="1"/>
  <c r="H1500" i="5" s="1"/>
  <c r="H1501" i="5" a="1"/>
  <c r="H1501" i="5" s="1"/>
  <c r="H1502" i="5" a="1"/>
  <c r="H1502" i="5" s="1"/>
  <c r="H1503" i="5" a="1"/>
  <c r="H1503" i="5" s="1"/>
  <c r="H1504" i="5" a="1"/>
  <c r="H1504" i="5" s="1"/>
  <c r="H1505" i="5" a="1"/>
  <c r="H1505" i="5" s="1"/>
  <c r="H1506" i="5" a="1"/>
  <c r="H1506" i="5" s="1"/>
  <c r="H1507" i="5" a="1"/>
  <c r="H1507" i="5" s="1"/>
  <c r="H1508" i="5" a="1"/>
  <c r="H1508" i="5" s="1"/>
  <c r="H1509" i="5" a="1"/>
  <c r="H1509" i="5" s="1"/>
  <c r="H1510" i="5" a="1"/>
  <c r="H1510" i="5" s="1"/>
  <c r="H1511" i="5" a="1"/>
  <c r="H1511" i="5" s="1"/>
  <c r="H1512" i="5" a="1"/>
  <c r="H1512" i="5" s="1"/>
  <c r="H1513" i="5" a="1"/>
  <c r="H1513" i="5" s="1"/>
  <c r="H1514" i="5" a="1"/>
  <c r="H1514" i="5" s="1"/>
  <c r="H1515" i="5" a="1"/>
  <c r="H1515" i="5" s="1"/>
  <c r="H1516" i="5" a="1"/>
  <c r="H1516" i="5" s="1"/>
  <c r="H1517" i="5" a="1"/>
  <c r="H1517" i="5" s="1"/>
  <c r="H1518" i="5" a="1"/>
  <c r="H1518" i="5" s="1"/>
  <c r="H1519" i="5" a="1"/>
  <c r="H1519" i="5" s="1"/>
  <c r="H1520" i="5" a="1"/>
  <c r="H1520" i="5" s="1"/>
  <c r="H1521" i="5" a="1"/>
  <c r="H1521" i="5" s="1"/>
  <c r="H1522" i="5" a="1"/>
  <c r="H1522" i="5" s="1"/>
  <c r="H1523" i="5" a="1"/>
  <c r="H1523" i="5" s="1"/>
  <c r="H1524" i="5" a="1"/>
  <c r="H1524" i="5" s="1"/>
  <c r="H1525" i="5" a="1"/>
  <c r="H1525" i="5" s="1"/>
  <c r="H1526" i="5" a="1"/>
  <c r="H1526" i="5" s="1"/>
  <c r="H1527" i="5" a="1"/>
  <c r="H1527" i="5" s="1"/>
  <c r="H1528" i="5" a="1"/>
  <c r="H1528" i="5" s="1"/>
  <c r="H1529" i="5" a="1"/>
  <c r="H1529" i="5" s="1"/>
  <c r="H1530" i="5" a="1"/>
  <c r="H1530" i="5" s="1"/>
  <c r="H1531" i="5" a="1"/>
  <c r="H1531" i="5" s="1"/>
  <c r="H1532" i="5" a="1"/>
  <c r="H1532" i="5" s="1"/>
  <c r="H1533" i="5" a="1"/>
  <c r="H1533" i="5" s="1"/>
  <c r="H1534" i="5" a="1"/>
  <c r="H1534" i="5" s="1"/>
  <c r="H1535" i="5" a="1"/>
  <c r="H1535" i="5" s="1"/>
  <c r="H1536" i="5" a="1"/>
  <c r="H1536" i="5" s="1"/>
  <c r="H1537" i="5" a="1"/>
  <c r="H1537" i="5" s="1"/>
  <c r="H1538" i="5" a="1"/>
  <c r="H1538" i="5" s="1"/>
  <c r="H1539" i="5" a="1"/>
  <c r="H1539" i="5" s="1"/>
  <c r="H1540" i="5" a="1"/>
  <c r="H1540" i="5" s="1"/>
  <c r="H1541" i="5" a="1"/>
  <c r="H1541" i="5" s="1"/>
  <c r="H1542" i="5" a="1"/>
  <c r="H1542" i="5" s="1"/>
  <c r="H1543" i="5" a="1"/>
  <c r="H1543" i="5" s="1"/>
  <c r="H1544" i="5" a="1"/>
  <c r="H1544" i="5" s="1"/>
  <c r="H1545" i="5" a="1"/>
  <c r="H1545" i="5" s="1"/>
  <c r="H1546" i="5" a="1"/>
  <c r="H1546" i="5" s="1"/>
  <c r="H1547" i="5" a="1"/>
  <c r="H1547" i="5" s="1"/>
  <c r="H1548" i="5" a="1"/>
  <c r="H1548" i="5" s="1"/>
  <c r="H1549" i="5" a="1"/>
  <c r="H1549" i="5" s="1"/>
  <c r="H1550" i="5" a="1"/>
  <c r="H1550" i="5" s="1"/>
  <c r="H1551" i="5" a="1"/>
  <c r="H1551" i="5" s="1"/>
  <c r="H1552" i="5" a="1"/>
  <c r="H1552" i="5" s="1"/>
  <c r="H1553" i="5" a="1"/>
  <c r="H1553" i="5" s="1"/>
  <c r="H1554" i="5" a="1"/>
  <c r="H1554" i="5" s="1"/>
  <c r="H1555" i="5" a="1"/>
  <c r="H1555" i="5" s="1"/>
  <c r="H1556" i="5" a="1"/>
  <c r="H1556" i="5" s="1"/>
  <c r="H1557" i="5" a="1"/>
  <c r="H1557" i="5" s="1"/>
  <c r="H1558" i="5" a="1"/>
  <c r="H1558" i="5" s="1"/>
  <c r="H1559" i="5" a="1"/>
  <c r="H1559" i="5" s="1"/>
  <c r="H1560" i="5" a="1"/>
  <c r="H1560" i="5" s="1"/>
  <c r="H1561" i="5" a="1"/>
  <c r="H1561" i="5" s="1"/>
  <c r="H1562" i="5" a="1"/>
  <c r="H1562" i="5" s="1"/>
  <c r="H1563" i="5" a="1"/>
  <c r="H1563" i="5" s="1"/>
  <c r="H1564" i="5" a="1"/>
  <c r="H1564" i="5" s="1"/>
  <c r="H1565" i="5" a="1"/>
  <c r="H1565" i="5" s="1"/>
  <c r="H1566" i="5" a="1"/>
  <c r="H1566" i="5" s="1"/>
  <c r="H1567" i="5" a="1"/>
  <c r="H1567" i="5" s="1"/>
  <c r="H1568" i="5" a="1"/>
  <c r="H1568" i="5" s="1"/>
  <c r="H1569" i="5" a="1"/>
  <c r="H1569" i="5" s="1"/>
  <c r="H1570" i="5" a="1"/>
  <c r="H1570" i="5" s="1"/>
  <c r="H1571" i="5" a="1"/>
  <c r="H1571" i="5" s="1"/>
  <c r="H1572" i="5" a="1"/>
  <c r="H1572" i="5" s="1"/>
  <c r="H1573" i="5" a="1"/>
  <c r="H1573" i="5" s="1"/>
  <c r="H1574" i="5" a="1"/>
  <c r="H1574" i="5" s="1"/>
  <c r="H1575" i="5" a="1"/>
  <c r="H1575" i="5" s="1"/>
  <c r="H1576" i="5" a="1"/>
  <c r="H1576" i="5" s="1"/>
  <c r="H1577" i="5" a="1"/>
  <c r="H1577" i="5" s="1"/>
  <c r="H1578" i="5" a="1"/>
  <c r="H1578" i="5" s="1"/>
  <c r="H1579" i="5" a="1"/>
  <c r="H1579" i="5" s="1"/>
  <c r="H1580" i="5" a="1"/>
  <c r="H1580" i="5" s="1"/>
  <c r="H1581" i="5" a="1"/>
  <c r="H1581" i="5" s="1"/>
  <c r="H1582" i="5" a="1"/>
  <c r="H1582" i="5" s="1"/>
  <c r="H1583" i="5" a="1"/>
  <c r="H1583" i="5" s="1"/>
  <c r="H1584" i="5" a="1"/>
  <c r="H1584" i="5" s="1"/>
  <c r="H1585" i="5" a="1"/>
  <c r="H1585" i="5" s="1"/>
  <c r="H1586" i="5" a="1"/>
  <c r="H1586" i="5" s="1"/>
  <c r="H1587" i="5" a="1"/>
  <c r="H1587" i="5" s="1"/>
  <c r="H1588" i="5" a="1"/>
  <c r="H1588" i="5" s="1"/>
  <c r="H1589" i="5" a="1"/>
  <c r="H1589" i="5" s="1"/>
  <c r="H1590" i="5" a="1"/>
  <c r="H1590" i="5" s="1"/>
  <c r="H1591" i="5" a="1"/>
  <c r="H1591" i="5" s="1"/>
  <c r="H1592" i="5" a="1"/>
  <c r="H1592" i="5" s="1"/>
  <c r="H1593" i="5" a="1"/>
  <c r="H1593" i="5" s="1"/>
  <c r="H1594" i="5" a="1"/>
  <c r="H1594" i="5" s="1"/>
  <c r="H1595" i="5" a="1"/>
  <c r="H1595" i="5" s="1"/>
  <c r="H1596" i="5" a="1"/>
  <c r="H1596" i="5" s="1"/>
  <c r="H1597" i="5" a="1"/>
  <c r="H1597" i="5" s="1"/>
  <c r="H1598" i="5" a="1"/>
  <c r="H1598" i="5" s="1"/>
  <c r="H1599" i="5" a="1"/>
  <c r="H1599" i="5" s="1"/>
  <c r="H1600" i="5" a="1"/>
  <c r="H1600" i="5" s="1"/>
  <c r="H1601" i="5" a="1"/>
  <c r="H1601" i="5" s="1"/>
  <c r="H1602" i="5" a="1"/>
  <c r="H1602" i="5" s="1"/>
  <c r="H1603" i="5" a="1"/>
  <c r="H1603" i="5" s="1"/>
  <c r="H1604" i="5" a="1"/>
  <c r="H1604" i="5" s="1"/>
  <c r="H1605" i="5" a="1"/>
  <c r="H1605" i="5" s="1"/>
  <c r="H1606" i="5" a="1"/>
  <c r="H1606" i="5" s="1"/>
  <c r="H1607" i="5" a="1"/>
  <c r="H1607" i="5" s="1"/>
  <c r="H1608" i="5" a="1"/>
  <c r="H1608" i="5" s="1"/>
  <c r="H1609" i="5" a="1"/>
  <c r="H1609" i="5" s="1"/>
  <c r="H1610" i="5" a="1"/>
  <c r="H1610" i="5" s="1"/>
  <c r="H1611" i="5" a="1"/>
  <c r="H1611" i="5" s="1"/>
  <c r="H1612" i="5" a="1"/>
  <c r="H1612" i="5" s="1"/>
  <c r="H1613" i="5" a="1"/>
  <c r="H1613" i="5" s="1"/>
  <c r="H1614" i="5" a="1"/>
  <c r="H1614" i="5" s="1"/>
  <c r="H1615" i="5" a="1"/>
  <c r="H1615" i="5" s="1"/>
  <c r="H1616" i="5" a="1"/>
  <c r="H1616" i="5" s="1"/>
  <c r="H1617" i="5" a="1"/>
  <c r="H1617" i="5" s="1"/>
  <c r="H1618" i="5" a="1"/>
  <c r="H1618" i="5" s="1"/>
  <c r="H1619" i="5" a="1"/>
  <c r="H1619" i="5" s="1"/>
  <c r="H1620" i="5" a="1"/>
  <c r="H1620" i="5" s="1"/>
  <c r="H1621" i="5" a="1"/>
  <c r="H1621" i="5" s="1"/>
  <c r="H1622" i="5" a="1"/>
  <c r="H1622" i="5" s="1"/>
  <c r="H1623" i="5" a="1"/>
  <c r="H1623" i="5" s="1"/>
  <c r="H1624" i="5" a="1"/>
  <c r="H1624" i="5" s="1"/>
  <c r="H1625" i="5" a="1"/>
  <c r="H1625" i="5" s="1"/>
  <c r="H1626" i="5" a="1"/>
  <c r="H1626" i="5" s="1"/>
  <c r="H1627" i="5" a="1"/>
  <c r="H1627" i="5" s="1"/>
  <c r="H1628" i="5" a="1"/>
  <c r="H1628" i="5" s="1"/>
  <c r="H1629" i="5" a="1"/>
  <c r="H1629" i="5" s="1"/>
  <c r="H1630" i="5" a="1"/>
  <c r="H1630" i="5" s="1"/>
  <c r="H1631" i="5" a="1"/>
  <c r="H1631" i="5" s="1"/>
  <c r="H1632" i="5" a="1"/>
  <c r="H1632" i="5" s="1"/>
  <c r="H1633" i="5" a="1"/>
  <c r="H1633" i="5" s="1"/>
  <c r="H1634" i="5" a="1"/>
  <c r="H1634" i="5" s="1"/>
  <c r="H1635" i="5" a="1"/>
  <c r="H1635" i="5" s="1"/>
  <c r="H1636" i="5" a="1"/>
  <c r="H1636" i="5" s="1"/>
  <c r="H1637" i="5" a="1"/>
  <c r="H1637" i="5" s="1"/>
  <c r="H1638" i="5" a="1"/>
  <c r="H1638" i="5" s="1"/>
  <c r="H1639" i="5" a="1"/>
  <c r="H1639" i="5" s="1"/>
  <c r="H1640" i="5" a="1"/>
  <c r="H1640" i="5" s="1"/>
  <c r="H1641" i="5" a="1"/>
  <c r="H1641" i="5" s="1"/>
  <c r="H1642" i="5" a="1"/>
  <c r="H1642" i="5" s="1"/>
  <c r="H1643" i="5" a="1"/>
  <c r="H1643" i="5" s="1"/>
  <c r="H1644" i="5" a="1"/>
  <c r="H1644" i="5" s="1"/>
  <c r="H1645" i="5" a="1"/>
  <c r="H1645" i="5" s="1"/>
  <c r="H1646" i="5" a="1"/>
  <c r="H1646" i="5" s="1"/>
  <c r="H1647" i="5" a="1"/>
  <c r="H1647" i="5" s="1"/>
  <c r="H1648" i="5" a="1"/>
  <c r="H1648" i="5" s="1"/>
  <c r="H1649" i="5" a="1"/>
  <c r="H1649" i="5" s="1"/>
  <c r="H1650" i="5" a="1"/>
  <c r="H1650" i="5" s="1"/>
  <c r="H1651" i="5" a="1"/>
  <c r="H1651" i="5" s="1"/>
  <c r="H1652" i="5" a="1"/>
  <c r="H1652" i="5" s="1"/>
  <c r="H1653" i="5" a="1"/>
  <c r="H1653" i="5" s="1"/>
  <c r="H1654" i="5" a="1"/>
  <c r="H1654" i="5" s="1"/>
  <c r="H1655" i="5" a="1"/>
  <c r="H1655" i="5" s="1"/>
  <c r="H1656" i="5" a="1"/>
  <c r="H1656" i="5" s="1"/>
  <c r="H1657" i="5" a="1"/>
  <c r="H1657" i="5" s="1"/>
  <c r="H1658" i="5" a="1"/>
  <c r="H1658" i="5" s="1"/>
  <c r="H1659" i="5" a="1"/>
  <c r="H1659" i="5" s="1"/>
  <c r="H1660" i="5" a="1"/>
  <c r="H1660" i="5" s="1"/>
  <c r="H1661" i="5" a="1"/>
  <c r="H1661" i="5" s="1"/>
  <c r="H1662" i="5" a="1"/>
  <c r="H1662" i="5" s="1"/>
  <c r="H1663" i="5" a="1"/>
  <c r="H1663" i="5" s="1"/>
  <c r="H1664" i="5" a="1"/>
  <c r="H1664" i="5" s="1"/>
  <c r="H1665" i="5" a="1"/>
  <c r="H1665" i="5" s="1"/>
  <c r="H1666" i="5" a="1"/>
  <c r="H1666" i="5" s="1"/>
  <c r="H1667" i="5" a="1"/>
  <c r="H1667" i="5" s="1"/>
  <c r="H1668" i="5" a="1"/>
  <c r="H1668" i="5" s="1"/>
  <c r="H1669" i="5" a="1"/>
  <c r="H1669" i="5" s="1"/>
  <c r="H1670" i="5" a="1"/>
  <c r="H1670" i="5" s="1"/>
  <c r="H1671" i="5" a="1"/>
  <c r="H1671" i="5" s="1"/>
  <c r="H1672" i="5" a="1"/>
  <c r="H1672" i="5" s="1"/>
  <c r="H1673" i="5" a="1"/>
  <c r="H1673" i="5" s="1"/>
  <c r="H1674" i="5" a="1"/>
  <c r="H1674" i="5" s="1"/>
  <c r="H1675" i="5" a="1"/>
  <c r="H1675" i="5" s="1"/>
  <c r="H1676" i="5" a="1"/>
  <c r="H1676" i="5" s="1"/>
  <c r="H1677" i="5" a="1"/>
  <c r="H1677" i="5" s="1"/>
  <c r="H1678" i="5" a="1"/>
  <c r="H1678" i="5" s="1"/>
  <c r="H1679" i="5" a="1"/>
  <c r="H1679" i="5" s="1"/>
  <c r="H1680" i="5" a="1"/>
  <c r="H1680" i="5" s="1"/>
  <c r="H1681" i="5" a="1"/>
  <c r="H1681" i="5" s="1"/>
  <c r="H1682" i="5" a="1"/>
  <c r="H1682" i="5" s="1"/>
  <c r="H1683" i="5" a="1"/>
  <c r="H1683" i="5" s="1"/>
  <c r="H1684" i="5" a="1"/>
  <c r="H1684" i="5" s="1"/>
  <c r="H1685" i="5" a="1"/>
  <c r="H1685" i="5" s="1"/>
  <c r="H1686" i="5" a="1"/>
  <c r="H1686" i="5" s="1"/>
  <c r="H1687" i="5" a="1"/>
  <c r="H1687" i="5" s="1"/>
  <c r="H1688" i="5" a="1"/>
  <c r="H1688" i="5" s="1"/>
  <c r="H1689" i="5" a="1"/>
  <c r="H1689" i="5" s="1"/>
  <c r="H1690" i="5" a="1"/>
  <c r="H1690" i="5" s="1"/>
  <c r="H1691" i="5" a="1"/>
  <c r="H1691" i="5" s="1"/>
  <c r="H1692" i="5" a="1"/>
  <c r="H1692" i="5" s="1"/>
  <c r="H1693" i="5" a="1"/>
  <c r="H1693" i="5" s="1"/>
  <c r="H1694" i="5" a="1"/>
  <c r="H1694" i="5" s="1"/>
  <c r="H1695" i="5" a="1"/>
  <c r="H1695" i="5" s="1"/>
  <c r="H1696" i="5" a="1"/>
  <c r="H1696" i="5" s="1"/>
  <c r="H1697" i="5" a="1"/>
  <c r="H1697" i="5" s="1"/>
  <c r="H1698" i="5" a="1"/>
  <c r="H1698" i="5" s="1"/>
  <c r="H1699" i="5" a="1"/>
  <c r="H1699" i="5" s="1"/>
  <c r="H1700" i="5" a="1"/>
  <c r="H1700" i="5" s="1"/>
  <c r="H1701" i="5" a="1"/>
  <c r="H1701" i="5" s="1"/>
  <c r="H1702" i="5" a="1"/>
  <c r="H1702" i="5" s="1"/>
  <c r="H1703" i="5" a="1"/>
  <c r="H1703" i="5" s="1"/>
  <c r="H1704" i="5" a="1"/>
  <c r="H1704" i="5" s="1"/>
  <c r="H1705" i="5" a="1"/>
  <c r="H1705" i="5" s="1"/>
  <c r="H1706" i="5" a="1"/>
  <c r="H1706" i="5" s="1"/>
  <c r="H1707" i="5" a="1"/>
  <c r="H1707" i="5" s="1"/>
  <c r="H1708" i="5" a="1"/>
  <c r="H1708" i="5" s="1"/>
  <c r="H1709" i="5" a="1"/>
  <c r="H1709" i="5" s="1"/>
  <c r="H1710" i="5" a="1"/>
  <c r="H1710" i="5" s="1"/>
  <c r="H1711" i="5" a="1"/>
  <c r="H1711" i="5" s="1"/>
  <c r="H1712" i="5" a="1"/>
  <c r="H1712" i="5" s="1"/>
  <c r="H1713" i="5" a="1"/>
  <c r="H1713" i="5" s="1"/>
  <c r="H1714" i="5" a="1"/>
  <c r="H1714" i="5" s="1"/>
  <c r="H1715" i="5" a="1"/>
  <c r="H1715" i="5" s="1"/>
  <c r="H1716" i="5" a="1"/>
  <c r="H1716" i="5" s="1"/>
  <c r="H1717" i="5" a="1"/>
  <c r="H1717" i="5" s="1"/>
  <c r="H1718" i="5" a="1"/>
  <c r="H1718" i="5" s="1"/>
  <c r="H1719" i="5" a="1"/>
  <c r="H1719" i="5" s="1"/>
  <c r="H1720" i="5" a="1"/>
  <c r="H1720" i="5" s="1"/>
  <c r="H1721" i="5" a="1"/>
  <c r="H1721" i="5" s="1"/>
  <c r="H1722" i="5" a="1"/>
  <c r="H1722" i="5" s="1"/>
  <c r="H1723" i="5" a="1"/>
  <c r="H1723" i="5" s="1"/>
  <c r="H1724" i="5" a="1"/>
  <c r="H1724" i="5" s="1"/>
  <c r="H1725" i="5" a="1"/>
  <c r="H1725" i="5" s="1"/>
  <c r="H1726" i="5" a="1"/>
  <c r="H1726" i="5" s="1"/>
  <c r="H1727" i="5" a="1"/>
  <c r="H1727" i="5" s="1"/>
  <c r="H1728" i="5" a="1"/>
  <c r="H1728" i="5" s="1"/>
  <c r="H1729" i="5" a="1"/>
  <c r="H1729" i="5" s="1"/>
  <c r="H1730" i="5" a="1"/>
  <c r="H1730" i="5" s="1"/>
  <c r="H1731" i="5" a="1"/>
  <c r="H1731" i="5" s="1"/>
  <c r="H1732" i="5" a="1"/>
  <c r="H1732" i="5" s="1"/>
  <c r="H1733" i="5" a="1"/>
  <c r="H1733" i="5" s="1"/>
  <c r="H1734" i="5" a="1"/>
  <c r="H1734" i="5" s="1"/>
  <c r="H1735" i="5" a="1"/>
  <c r="H1735" i="5" s="1"/>
  <c r="H1736" i="5" a="1"/>
  <c r="H1736" i="5" s="1"/>
  <c r="H1737" i="5" a="1"/>
  <c r="H1737" i="5" s="1"/>
  <c r="H1738" i="5" a="1"/>
  <c r="H1738" i="5" s="1"/>
  <c r="H1739" i="5" a="1"/>
  <c r="H1739" i="5" s="1"/>
  <c r="H1740" i="5" a="1"/>
  <c r="H1740" i="5" s="1"/>
  <c r="H1741" i="5" a="1"/>
  <c r="H1741" i="5" s="1"/>
  <c r="H1742" i="5" a="1"/>
  <c r="H1742" i="5" s="1"/>
  <c r="H1743" i="5" a="1"/>
  <c r="H1743" i="5" s="1"/>
  <c r="H1744" i="5" a="1"/>
  <c r="H1744" i="5" s="1"/>
  <c r="H1745" i="5" a="1"/>
  <c r="H1745" i="5" s="1"/>
  <c r="H1746" i="5" a="1"/>
  <c r="H1746" i="5" s="1"/>
  <c r="H1747" i="5" a="1"/>
  <c r="H1747" i="5" s="1"/>
  <c r="H1748" i="5" a="1"/>
  <c r="H1748" i="5" s="1"/>
  <c r="H1749" i="5" a="1"/>
  <c r="H1749" i="5" s="1"/>
  <c r="H1750" i="5" a="1"/>
  <c r="H1750" i="5" s="1"/>
  <c r="H1751" i="5" a="1"/>
  <c r="H1751" i="5" s="1"/>
  <c r="H1752" i="5" a="1"/>
  <c r="H1752" i="5" s="1"/>
  <c r="H1753" i="5" a="1"/>
  <c r="H1753" i="5" s="1"/>
  <c r="H1754" i="5" a="1"/>
  <c r="H1754" i="5" s="1"/>
  <c r="H1755" i="5" a="1"/>
  <c r="H1755" i="5" s="1"/>
  <c r="H1756" i="5" a="1"/>
  <c r="H1756" i="5" s="1"/>
  <c r="H1757" i="5" a="1"/>
  <c r="H1757" i="5" s="1"/>
  <c r="H1758" i="5" a="1"/>
  <c r="H1758" i="5" s="1"/>
  <c r="H1759" i="5" a="1"/>
  <c r="H1759" i="5" s="1"/>
  <c r="H1760" i="5" a="1"/>
  <c r="H1760" i="5" s="1"/>
  <c r="H1761" i="5" a="1"/>
  <c r="H1761" i="5" s="1"/>
  <c r="H1762" i="5" a="1"/>
  <c r="H1762" i="5" s="1"/>
  <c r="H1763" i="5" a="1"/>
  <c r="H1763" i="5" s="1"/>
  <c r="H1764" i="5" a="1"/>
  <c r="H1764" i="5" s="1"/>
  <c r="H1765" i="5" a="1"/>
  <c r="H1765" i="5" s="1"/>
  <c r="H1766" i="5" a="1"/>
  <c r="H1766" i="5" s="1"/>
  <c r="H1767" i="5" a="1"/>
  <c r="H1767" i="5" s="1"/>
  <c r="H1768" i="5" a="1"/>
  <c r="H1768" i="5" s="1"/>
  <c r="H1769" i="5" a="1"/>
  <c r="H1769" i="5" s="1"/>
  <c r="H1770" i="5" a="1"/>
  <c r="H1770" i="5" s="1"/>
  <c r="H1771" i="5" a="1"/>
  <c r="H1771" i="5" s="1"/>
  <c r="H1772" i="5" a="1"/>
  <c r="H1772" i="5" s="1"/>
  <c r="H1773" i="5" a="1"/>
  <c r="H1773" i="5" s="1"/>
  <c r="H1774" i="5" a="1"/>
  <c r="H1774" i="5" s="1"/>
  <c r="H1775" i="5" a="1"/>
  <c r="H1775" i="5" s="1"/>
  <c r="H1776" i="5" a="1"/>
  <c r="H1776" i="5" s="1"/>
  <c r="H1777" i="5" a="1"/>
  <c r="H1777" i="5" s="1"/>
  <c r="H1778" i="5" a="1"/>
  <c r="H1778" i="5" s="1"/>
  <c r="H1779" i="5" a="1"/>
  <c r="H1779" i="5" s="1"/>
  <c r="H1780" i="5" a="1"/>
  <c r="H1780" i="5" s="1"/>
  <c r="H1781" i="5" a="1"/>
  <c r="H1781" i="5" s="1"/>
  <c r="H1782" i="5" a="1"/>
  <c r="H1782" i="5" s="1"/>
  <c r="H1783" i="5" a="1"/>
  <c r="H1783" i="5" s="1"/>
  <c r="H1784" i="5" a="1"/>
  <c r="H1784" i="5" s="1"/>
  <c r="H1785" i="5" a="1"/>
  <c r="H1785" i="5" s="1"/>
  <c r="H1786" i="5" a="1"/>
  <c r="H1786" i="5" s="1"/>
  <c r="H1787" i="5" a="1"/>
  <c r="H1787" i="5" s="1"/>
  <c r="H1788" i="5" a="1"/>
  <c r="H1788" i="5" s="1"/>
  <c r="H1789" i="5" a="1"/>
  <c r="H1789" i="5" s="1"/>
  <c r="H1790" i="5" a="1"/>
  <c r="H1790" i="5" s="1"/>
  <c r="H1791" i="5" a="1"/>
  <c r="H1791" i="5" s="1"/>
  <c r="H1792" i="5" a="1"/>
  <c r="H1792" i="5" s="1"/>
  <c r="H1793" i="5" a="1"/>
  <c r="H1793" i="5" s="1"/>
  <c r="H1794" i="5" a="1"/>
  <c r="H1794" i="5" s="1"/>
  <c r="H1795" i="5" a="1"/>
  <c r="H1795" i="5" s="1"/>
  <c r="H1796" i="5" a="1"/>
  <c r="H1796" i="5" s="1"/>
  <c r="H1797" i="5" a="1"/>
  <c r="H1797" i="5" s="1"/>
  <c r="H1798" i="5" a="1"/>
  <c r="H1798" i="5" s="1"/>
  <c r="H1799" i="5" a="1"/>
  <c r="H1799" i="5" s="1"/>
  <c r="H1800" i="5" a="1"/>
  <c r="H1800" i="5" s="1"/>
  <c r="H1801" i="5" a="1"/>
  <c r="H1801" i="5" s="1"/>
  <c r="H1802" i="5" a="1"/>
  <c r="H1802" i="5" s="1"/>
  <c r="H1803" i="5" a="1"/>
  <c r="H1803" i="5" s="1"/>
  <c r="H1804" i="5" a="1"/>
  <c r="H1804" i="5" s="1"/>
  <c r="H1805" i="5" a="1"/>
  <c r="H1805" i="5" s="1"/>
  <c r="H1806" i="5" a="1"/>
  <c r="H1806" i="5" s="1"/>
  <c r="H1807" i="5" a="1"/>
  <c r="H1807" i="5" s="1"/>
  <c r="H1808" i="5" a="1"/>
  <c r="H1808" i="5" s="1"/>
  <c r="H1809" i="5" a="1"/>
  <c r="H1809" i="5" s="1"/>
  <c r="H1810" i="5" a="1"/>
  <c r="H1810" i="5" s="1"/>
  <c r="H1811" i="5" a="1"/>
  <c r="H1811" i="5" s="1"/>
  <c r="H1812" i="5" a="1"/>
  <c r="H1812" i="5" s="1"/>
  <c r="H1813" i="5" a="1"/>
  <c r="H1813" i="5" s="1"/>
  <c r="H1814" i="5" a="1"/>
  <c r="H1814" i="5" s="1"/>
  <c r="H2" i="5" a="1"/>
  <c r="H2" i="5" s="1"/>
  <c r="J7" i="11" l="1"/>
  <c r="O7" i="11"/>
  <c r="J4" i="11"/>
  <c r="O4" i="11"/>
  <c r="O2" i="5"/>
  <c r="J2" i="5"/>
  <c r="N5" i="8" l="1"/>
  <c r="N7" i="8" s="1"/>
  <c r="G862" i="15"/>
  <c r="I861" i="15"/>
  <c r="J860" i="15"/>
  <c r="I860" i="15"/>
  <c r="J859" i="15"/>
  <c r="I859" i="15"/>
  <c r="J858" i="15"/>
  <c r="I858" i="15"/>
  <c r="J857" i="15"/>
  <c r="I857" i="15"/>
  <c r="J856" i="15"/>
  <c r="I856" i="15"/>
  <c r="J855" i="15"/>
  <c r="I855" i="15"/>
  <c r="J854" i="15"/>
  <c r="I854" i="15"/>
  <c r="J853" i="15"/>
  <c r="I853" i="15"/>
  <c r="J852" i="15"/>
  <c r="I852" i="15"/>
  <c r="J851" i="15"/>
  <c r="I851" i="15"/>
  <c r="J850" i="15"/>
  <c r="I850" i="15"/>
  <c r="J849" i="15"/>
  <c r="I849" i="15"/>
  <c r="J848" i="15"/>
  <c r="I848" i="15"/>
  <c r="J847" i="15"/>
  <c r="I847" i="15"/>
  <c r="J846" i="15"/>
  <c r="I846" i="15"/>
  <c r="J845" i="15"/>
  <c r="I845" i="15"/>
  <c r="J844" i="15"/>
  <c r="I844" i="15"/>
  <c r="J843" i="15"/>
  <c r="I843" i="15"/>
  <c r="J842" i="15"/>
  <c r="I842" i="15"/>
  <c r="J841" i="15"/>
  <c r="I841" i="15"/>
  <c r="J840" i="15"/>
  <c r="I840" i="15"/>
  <c r="J839" i="15"/>
  <c r="I839" i="15"/>
  <c r="J838" i="15"/>
  <c r="I838" i="15"/>
  <c r="J837" i="15"/>
  <c r="I837" i="15"/>
  <c r="J836" i="15"/>
  <c r="I836" i="15"/>
  <c r="J835" i="15"/>
  <c r="I835" i="15"/>
  <c r="J834" i="15"/>
  <c r="I834" i="15"/>
  <c r="J833" i="15"/>
  <c r="I833" i="15"/>
  <c r="J832" i="15"/>
  <c r="I832" i="15"/>
  <c r="J831" i="15"/>
  <c r="I831" i="15"/>
  <c r="J830" i="15"/>
  <c r="I830" i="15"/>
  <c r="J829" i="15"/>
  <c r="I829" i="15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J820" i="15"/>
  <c r="I820" i="15"/>
  <c r="J819" i="15"/>
  <c r="I819" i="15"/>
  <c r="J818" i="15"/>
  <c r="I818" i="15"/>
  <c r="J817" i="15"/>
  <c r="I817" i="15"/>
  <c r="J816" i="15"/>
  <c r="I816" i="15"/>
  <c r="J815" i="15"/>
  <c r="I815" i="15"/>
  <c r="J814" i="15"/>
  <c r="I814" i="15"/>
  <c r="J813" i="15"/>
  <c r="I813" i="15"/>
  <c r="J812" i="15"/>
  <c r="I812" i="15"/>
  <c r="J811" i="15"/>
  <c r="I811" i="15"/>
  <c r="J810" i="15"/>
  <c r="I810" i="15"/>
  <c r="J809" i="15"/>
  <c r="I809" i="15"/>
  <c r="J808" i="15"/>
  <c r="I808" i="15"/>
  <c r="J807" i="15"/>
  <c r="I807" i="15"/>
  <c r="J806" i="15"/>
  <c r="I806" i="15"/>
  <c r="J805" i="15"/>
  <c r="I805" i="15"/>
  <c r="J804" i="15"/>
  <c r="I804" i="15"/>
  <c r="J803" i="15"/>
  <c r="I803" i="15"/>
  <c r="J802" i="15"/>
  <c r="I802" i="15"/>
  <c r="J801" i="15"/>
  <c r="I801" i="15"/>
  <c r="J800" i="15"/>
  <c r="I800" i="15"/>
  <c r="J799" i="15"/>
  <c r="I799" i="15"/>
  <c r="J798" i="15"/>
  <c r="I798" i="15"/>
  <c r="J797" i="15"/>
  <c r="I797" i="15"/>
  <c r="J796" i="15"/>
  <c r="I796" i="15"/>
  <c r="J795" i="15"/>
  <c r="I795" i="15"/>
  <c r="J794" i="15"/>
  <c r="I794" i="15"/>
  <c r="J793" i="15"/>
  <c r="I793" i="15"/>
  <c r="J792" i="15"/>
  <c r="I792" i="15"/>
  <c r="J791" i="15"/>
  <c r="I791" i="15"/>
  <c r="J790" i="15"/>
  <c r="I790" i="15"/>
  <c r="J789" i="15"/>
  <c r="I789" i="15"/>
  <c r="J788" i="15"/>
  <c r="I788" i="15"/>
  <c r="J787" i="15"/>
  <c r="I787" i="15"/>
  <c r="J786" i="15"/>
  <c r="I786" i="15"/>
  <c r="J785" i="15"/>
  <c r="I785" i="15"/>
  <c r="J784" i="15"/>
  <c r="I784" i="15"/>
  <c r="J783" i="15"/>
  <c r="I783" i="15"/>
  <c r="J782" i="15"/>
  <c r="I782" i="15"/>
  <c r="J781" i="15"/>
  <c r="I781" i="15"/>
  <c r="J780" i="15"/>
  <c r="I780" i="15"/>
  <c r="J779" i="15"/>
  <c r="I779" i="15"/>
  <c r="J778" i="15"/>
  <c r="I778" i="15"/>
  <c r="J777" i="15"/>
  <c r="I777" i="15"/>
  <c r="J776" i="15"/>
  <c r="I776" i="15"/>
  <c r="J775" i="15"/>
  <c r="I775" i="15"/>
  <c r="J774" i="15"/>
  <c r="I774" i="15"/>
  <c r="J773" i="15"/>
  <c r="I773" i="15"/>
  <c r="J772" i="15"/>
  <c r="I772" i="15"/>
  <c r="J771" i="15"/>
  <c r="I771" i="15"/>
  <c r="J770" i="15"/>
  <c r="I770" i="15"/>
  <c r="J769" i="15"/>
  <c r="I769" i="15"/>
  <c r="J768" i="15"/>
  <c r="I768" i="15"/>
  <c r="J767" i="15"/>
  <c r="I767" i="15"/>
  <c r="J766" i="15"/>
  <c r="I766" i="15"/>
  <c r="J765" i="15"/>
  <c r="I765" i="15"/>
  <c r="J764" i="15"/>
  <c r="I764" i="15"/>
  <c r="J763" i="15"/>
  <c r="I763" i="15"/>
  <c r="J762" i="15"/>
  <c r="I762" i="15"/>
  <c r="J761" i="15"/>
  <c r="I761" i="15"/>
  <c r="J760" i="15"/>
  <c r="I760" i="15"/>
  <c r="J759" i="15"/>
  <c r="I759" i="15"/>
  <c r="J758" i="15"/>
  <c r="I758" i="15"/>
  <c r="J757" i="15"/>
  <c r="I757" i="15"/>
  <c r="J756" i="15"/>
  <c r="I756" i="15"/>
  <c r="J755" i="15"/>
  <c r="I755" i="15"/>
  <c r="J754" i="15"/>
  <c r="I754" i="15"/>
  <c r="J753" i="15"/>
  <c r="I753" i="15"/>
  <c r="J752" i="15"/>
  <c r="I752" i="15"/>
  <c r="J751" i="15"/>
  <c r="I751" i="15"/>
  <c r="J750" i="15"/>
  <c r="I750" i="15"/>
  <c r="J749" i="15"/>
  <c r="I749" i="15"/>
  <c r="J748" i="15"/>
  <c r="I748" i="15"/>
  <c r="J747" i="15"/>
  <c r="I747" i="15"/>
  <c r="J746" i="15"/>
  <c r="I746" i="15"/>
  <c r="J745" i="15"/>
  <c r="I745" i="15"/>
  <c r="J744" i="15"/>
  <c r="I744" i="15"/>
  <c r="J743" i="15"/>
  <c r="I743" i="15"/>
  <c r="J742" i="15"/>
  <c r="I742" i="15"/>
  <c r="J741" i="15"/>
  <c r="I741" i="15"/>
  <c r="J740" i="15"/>
  <c r="I740" i="15"/>
  <c r="J739" i="15"/>
  <c r="I739" i="15"/>
  <c r="J738" i="15"/>
  <c r="I738" i="15"/>
  <c r="J737" i="15"/>
  <c r="I737" i="15"/>
  <c r="J736" i="15"/>
  <c r="I736" i="15"/>
  <c r="J735" i="15"/>
  <c r="I735" i="15"/>
  <c r="J734" i="15"/>
  <c r="I734" i="15"/>
  <c r="J733" i="15"/>
  <c r="I733" i="15"/>
  <c r="J732" i="15"/>
  <c r="I732" i="15"/>
  <c r="J731" i="15"/>
  <c r="I731" i="15"/>
  <c r="J730" i="15"/>
  <c r="I730" i="15"/>
  <c r="J729" i="15"/>
  <c r="I729" i="15"/>
  <c r="J728" i="15"/>
  <c r="I728" i="15"/>
  <c r="J727" i="15"/>
  <c r="I727" i="15"/>
  <c r="J726" i="15"/>
  <c r="I726" i="15"/>
  <c r="J725" i="15"/>
  <c r="I725" i="15"/>
  <c r="J724" i="15"/>
  <c r="I724" i="15"/>
  <c r="J723" i="15"/>
  <c r="I723" i="15"/>
  <c r="J722" i="15"/>
  <c r="I722" i="15"/>
  <c r="J721" i="15"/>
  <c r="I721" i="15"/>
  <c r="J720" i="15"/>
  <c r="I720" i="15"/>
  <c r="J719" i="15"/>
  <c r="I719" i="15"/>
  <c r="J718" i="15"/>
  <c r="I718" i="15"/>
  <c r="J717" i="15"/>
  <c r="I717" i="15"/>
  <c r="J716" i="15"/>
  <c r="I716" i="15"/>
  <c r="J715" i="15"/>
  <c r="I715" i="15"/>
  <c r="J714" i="15"/>
  <c r="I714" i="15"/>
  <c r="J713" i="15"/>
  <c r="I713" i="15"/>
  <c r="J712" i="15"/>
  <c r="I712" i="15"/>
  <c r="J711" i="15"/>
  <c r="I711" i="15"/>
  <c r="J710" i="15"/>
  <c r="I710" i="15"/>
  <c r="J709" i="15"/>
  <c r="I709" i="15"/>
  <c r="J708" i="15"/>
  <c r="I708" i="15"/>
  <c r="J707" i="15"/>
  <c r="I707" i="15"/>
  <c r="J706" i="15"/>
  <c r="I706" i="15"/>
  <c r="J705" i="15"/>
  <c r="I705" i="15"/>
  <c r="J704" i="15"/>
  <c r="I704" i="15"/>
  <c r="J703" i="15"/>
  <c r="I703" i="15"/>
  <c r="J702" i="15"/>
  <c r="I702" i="15"/>
  <c r="J701" i="15"/>
  <c r="I701" i="15"/>
  <c r="J700" i="15"/>
  <c r="I700" i="15"/>
  <c r="J699" i="15"/>
  <c r="I699" i="15"/>
  <c r="J698" i="15"/>
  <c r="I698" i="15"/>
  <c r="J697" i="15"/>
  <c r="I697" i="15"/>
  <c r="J696" i="15"/>
  <c r="I696" i="15"/>
  <c r="J695" i="15"/>
  <c r="I695" i="15"/>
  <c r="J694" i="15"/>
  <c r="I694" i="15"/>
  <c r="J693" i="15"/>
  <c r="I693" i="15"/>
  <c r="J692" i="15"/>
  <c r="I692" i="15"/>
  <c r="J691" i="15"/>
  <c r="I691" i="15"/>
  <c r="J690" i="15"/>
  <c r="I690" i="15"/>
  <c r="J689" i="15"/>
  <c r="I689" i="15"/>
  <c r="J688" i="15"/>
  <c r="I688" i="15"/>
  <c r="J687" i="15"/>
  <c r="I687" i="15"/>
  <c r="J686" i="15"/>
  <c r="I686" i="15"/>
  <c r="J685" i="15"/>
  <c r="I685" i="15"/>
  <c r="J684" i="15"/>
  <c r="I684" i="15"/>
  <c r="J683" i="15"/>
  <c r="I683" i="15"/>
  <c r="J682" i="15"/>
  <c r="I682" i="15"/>
  <c r="J681" i="15"/>
  <c r="I681" i="15"/>
  <c r="J680" i="15"/>
  <c r="I680" i="15"/>
  <c r="J679" i="15"/>
  <c r="I679" i="15"/>
  <c r="J678" i="15"/>
  <c r="I678" i="15"/>
  <c r="J677" i="15"/>
  <c r="I677" i="15"/>
  <c r="J676" i="15"/>
  <c r="I676" i="15"/>
  <c r="J675" i="15"/>
  <c r="I675" i="15"/>
  <c r="J674" i="15"/>
  <c r="I674" i="15"/>
  <c r="J673" i="15"/>
  <c r="I673" i="15"/>
  <c r="J672" i="15"/>
  <c r="I672" i="15"/>
  <c r="J671" i="15"/>
  <c r="I671" i="15"/>
  <c r="J670" i="15"/>
  <c r="I670" i="15"/>
  <c r="J669" i="15"/>
  <c r="I669" i="15"/>
  <c r="J668" i="15"/>
  <c r="I668" i="15"/>
  <c r="J667" i="15"/>
  <c r="I667" i="15"/>
  <c r="J666" i="15"/>
  <c r="I666" i="15"/>
  <c r="J665" i="15"/>
  <c r="I665" i="15"/>
  <c r="J664" i="15"/>
  <c r="I664" i="15"/>
  <c r="J663" i="15"/>
  <c r="I663" i="15"/>
  <c r="J662" i="15"/>
  <c r="I662" i="15"/>
  <c r="J661" i="15"/>
  <c r="I661" i="15"/>
  <c r="J660" i="15"/>
  <c r="I660" i="15"/>
  <c r="J659" i="15"/>
  <c r="I659" i="15"/>
  <c r="J658" i="15"/>
  <c r="I658" i="15"/>
  <c r="J657" i="15"/>
  <c r="I657" i="15"/>
  <c r="J656" i="15"/>
  <c r="I656" i="15"/>
  <c r="J655" i="15"/>
  <c r="I655" i="15"/>
  <c r="J654" i="15"/>
  <c r="I654" i="15"/>
  <c r="J653" i="15"/>
  <c r="I653" i="15"/>
  <c r="J652" i="15"/>
  <c r="I652" i="15"/>
  <c r="J651" i="15"/>
  <c r="I651" i="15"/>
  <c r="J650" i="15"/>
  <c r="I650" i="15"/>
  <c r="J649" i="15"/>
  <c r="I649" i="15"/>
  <c r="J648" i="15"/>
  <c r="I648" i="15"/>
  <c r="J647" i="15"/>
  <c r="I647" i="15"/>
  <c r="J646" i="15"/>
  <c r="I646" i="15"/>
  <c r="J645" i="15"/>
  <c r="I645" i="15"/>
  <c r="J644" i="15"/>
  <c r="I644" i="15"/>
  <c r="J643" i="15"/>
  <c r="I643" i="15"/>
  <c r="J642" i="15"/>
  <c r="I642" i="15"/>
  <c r="J641" i="15"/>
  <c r="I641" i="15"/>
  <c r="J640" i="15"/>
  <c r="I640" i="15"/>
  <c r="J639" i="15"/>
  <c r="I639" i="15"/>
  <c r="J638" i="15"/>
  <c r="I638" i="15"/>
  <c r="J637" i="15"/>
  <c r="I637" i="15"/>
  <c r="J636" i="15"/>
  <c r="I636" i="15"/>
  <c r="J635" i="15"/>
  <c r="I635" i="15"/>
  <c r="J634" i="15"/>
  <c r="I634" i="15"/>
  <c r="J633" i="15"/>
  <c r="I633" i="15"/>
  <c r="J632" i="15"/>
  <c r="I632" i="15"/>
  <c r="J631" i="15"/>
  <c r="I631" i="15"/>
  <c r="J630" i="15"/>
  <c r="I630" i="15"/>
  <c r="J629" i="15"/>
  <c r="I629" i="15"/>
  <c r="J628" i="15"/>
  <c r="I628" i="15"/>
  <c r="J627" i="15"/>
  <c r="I627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I610" i="15"/>
  <c r="J609" i="15"/>
  <c r="I609" i="15"/>
  <c r="J608" i="15"/>
  <c r="I608" i="15"/>
  <c r="J607" i="15"/>
  <c r="I607" i="15"/>
  <c r="J606" i="15"/>
  <c r="I606" i="15"/>
  <c r="J605" i="15"/>
  <c r="I605" i="15"/>
  <c r="J604" i="15"/>
  <c r="I604" i="15"/>
  <c r="J603" i="15"/>
  <c r="I603" i="15"/>
  <c r="J602" i="15"/>
  <c r="I602" i="15"/>
  <c r="J601" i="15"/>
  <c r="I601" i="15"/>
  <c r="J600" i="15"/>
  <c r="I600" i="15"/>
  <c r="J599" i="15"/>
  <c r="I599" i="15"/>
  <c r="J598" i="15"/>
  <c r="I598" i="15"/>
  <c r="J597" i="15"/>
  <c r="I597" i="15"/>
  <c r="J596" i="15"/>
  <c r="I596" i="15"/>
  <c r="J595" i="15"/>
  <c r="I595" i="15"/>
  <c r="J594" i="15"/>
  <c r="I594" i="15"/>
  <c r="J593" i="15"/>
  <c r="I593" i="15"/>
  <c r="J592" i="15"/>
  <c r="I592" i="15"/>
  <c r="J591" i="15"/>
  <c r="I591" i="15"/>
  <c r="J590" i="15"/>
  <c r="I590" i="15"/>
  <c r="J589" i="15"/>
  <c r="I589" i="15"/>
  <c r="J588" i="15"/>
  <c r="I588" i="15"/>
  <c r="J587" i="15"/>
  <c r="I587" i="15"/>
  <c r="J586" i="15"/>
  <c r="I586" i="15"/>
  <c r="J585" i="15"/>
  <c r="I585" i="15"/>
  <c r="J584" i="15"/>
  <c r="I584" i="15"/>
  <c r="J583" i="15"/>
  <c r="I583" i="15"/>
  <c r="J582" i="15"/>
  <c r="I582" i="15"/>
  <c r="J581" i="15"/>
  <c r="I581" i="15"/>
  <c r="J580" i="15"/>
  <c r="I580" i="15"/>
  <c r="J579" i="15"/>
  <c r="I579" i="15"/>
  <c r="J578" i="15"/>
  <c r="I578" i="15"/>
  <c r="J577" i="15"/>
  <c r="I577" i="15"/>
  <c r="J576" i="15"/>
  <c r="I576" i="15"/>
  <c r="J575" i="15"/>
  <c r="I575" i="15"/>
  <c r="J574" i="15"/>
  <c r="I574" i="15"/>
  <c r="J573" i="15"/>
  <c r="I573" i="15"/>
  <c r="J572" i="15"/>
  <c r="I572" i="15"/>
  <c r="J571" i="15"/>
  <c r="I571" i="15"/>
  <c r="J570" i="15"/>
  <c r="I570" i="15"/>
  <c r="J569" i="15"/>
  <c r="I569" i="15"/>
  <c r="J568" i="15"/>
  <c r="I568" i="15"/>
  <c r="J567" i="15"/>
  <c r="I567" i="15"/>
  <c r="J566" i="15"/>
  <c r="I566" i="15"/>
  <c r="J565" i="15"/>
  <c r="I565" i="15"/>
  <c r="J564" i="15"/>
  <c r="I564" i="15"/>
  <c r="J563" i="15"/>
  <c r="I563" i="15"/>
  <c r="J562" i="15"/>
  <c r="I562" i="15"/>
  <c r="J561" i="15"/>
  <c r="I561" i="15"/>
  <c r="J560" i="15"/>
  <c r="I560" i="15"/>
  <c r="J559" i="15"/>
  <c r="I559" i="15"/>
  <c r="J558" i="15"/>
  <c r="I558" i="15"/>
  <c r="J557" i="15"/>
  <c r="I557" i="15"/>
  <c r="J556" i="15"/>
  <c r="I556" i="15"/>
  <c r="J555" i="15"/>
  <c r="I555" i="15"/>
  <c r="J554" i="15"/>
  <c r="I554" i="15"/>
  <c r="J553" i="15"/>
  <c r="I553" i="15"/>
  <c r="J552" i="15"/>
  <c r="I552" i="15"/>
  <c r="J551" i="15"/>
  <c r="I551" i="15"/>
  <c r="J550" i="15"/>
  <c r="I550" i="15"/>
  <c r="J549" i="15"/>
  <c r="I549" i="15"/>
  <c r="J548" i="15"/>
  <c r="I548" i="15"/>
  <c r="J547" i="15"/>
  <c r="I547" i="15"/>
  <c r="J546" i="15"/>
  <c r="I546" i="15"/>
  <c r="J545" i="15"/>
  <c r="I545" i="15"/>
  <c r="J544" i="15"/>
  <c r="I544" i="15"/>
  <c r="J543" i="15"/>
  <c r="I543" i="15"/>
  <c r="J542" i="15"/>
  <c r="I542" i="15"/>
  <c r="J541" i="15"/>
  <c r="I541" i="15"/>
  <c r="J540" i="15"/>
  <c r="I540" i="15"/>
  <c r="J539" i="15"/>
  <c r="I539" i="15"/>
  <c r="J538" i="15"/>
  <c r="I538" i="15"/>
  <c r="J537" i="15"/>
  <c r="I537" i="15"/>
  <c r="J536" i="15"/>
  <c r="I536" i="15"/>
  <c r="J535" i="15"/>
  <c r="I535" i="15"/>
  <c r="J534" i="15"/>
  <c r="I534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J514" i="15"/>
  <c r="I514" i="15"/>
  <c r="J513" i="15"/>
  <c r="I513" i="15"/>
  <c r="J512" i="15"/>
  <c r="I512" i="15"/>
  <c r="J511" i="15"/>
  <c r="I511" i="15"/>
  <c r="J510" i="15"/>
  <c r="I510" i="15"/>
  <c r="J509" i="15"/>
  <c r="I509" i="15"/>
  <c r="J508" i="15"/>
  <c r="I508" i="15"/>
  <c r="J507" i="15"/>
  <c r="I507" i="15"/>
  <c r="J506" i="15"/>
  <c r="I506" i="15"/>
  <c r="J505" i="15"/>
  <c r="I505" i="15"/>
  <c r="J504" i="15"/>
  <c r="I504" i="15"/>
  <c r="J503" i="15"/>
  <c r="I503" i="15"/>
  <c r="J502" i="15"/>
  <c r="I502" i="15"/>
  <c r="J501" i="15"/>
  <c r="I501" i="15"/>
  <c r="J500" i="15"/>
  <c r="I500" i="15"/>
  <c r="J499" i="15"/>
  <c r="I499" i="15"/>
  <c r="J498" i="15"/>
  <c r="I498" i="15"/>
  <c r="J497" i="15"/>
  <c r="I497" i="15"/>
  <c r="J496" i="15"/>
  <c r="I496" i="15"/>
  <c r="J495" i="15"/>
  <c r="I495" i="15"/>
  <c r="J494" i="15"/>
  <c r="I494" i="15"/>
  <c r="J493" i="15"/>
  <c r="I493" i="15"/>
  <c r="J492" i="15"/>
  <c r="I492" i="15"/>
  <c r="J491" i="15"/>
  <c r="I491" i="15"/>
  <c r="J490" i="15"/>
  <c r="I490" i="15"/>
  <c r="J489" i="15"/>
  <c r="I489" i="15"/>
  <c r="J488" i="15"/>
  <c r="I488" i="15"/>
  <c r="J487" i="15"/>
  <c r="I487" i="15"/>
  <c r="J486" i="15"/>
  <c r="I486" i="15"/>
  <c r="J485" i="15"/>
  <c r="I485" i="15"/>
  <c r="J484" i="15"/>
  <c r="I484" i="15"/>
  <c r="J483" i="15"/>
  <c r="I483" i="15"/>
  <c r="J482" i="15"/>
  <c r="I482" i="15"/>
  <c r="J481" i="15"/>
  <c r="I481" i="15"/>
  <c r="J480" i="15"/>
  <c r="I480" i="15"/>
  <c r="J479" i="15"/>
  <c r="I479" i="15"/>
  <c r="J478" i="15"/>
  <c r="I478" i="15"/>
  <c r="J477" i="15"/>
  <c r="I477" i="15"/>
  <c r="J476" i="15"/>
  <c r="I476" i="15"/>
  <c r="J475" i="15"/>
  <c r="I475" i="15"/>
  <c r="J474" i="15"/>
  <c r="I474" i="15"/>
  <c r="J473" i="15"/>
  <c r="I473" i="15"/>
  <c r="J472" i="15"/>
  <c r="I472" i="15"/>
  <c r="J471" i="15"/>
  <c r="I471" i="15"/>
  <c r="J470" i="15"/>
  <c r="I470" i="15"/>
  <c r="J469" i="15"/>
  <c r="I469" i="15"/>
  <c r="J468" i="15"/>
  <c r="I468" i="15"/>
  <c r="J467" i="15"/>
  <c r="I467" i="15"/>
  <c r="J466" i="15"/>
  <c r="I466" i="15"/>
  <c r="J465" i="15"/>
  <c r="I465" i="15"/>
  <c r="J464" i="15"/>
  <c r="I464" i="15"/>
  <c r="J463" i="15"/>
  <c r="I463" i="15"/>
  <c r="J462" i="15"/>
  <c r="I462" i="15"/>
  <c r="J461" i="15"/>
  <c r="I461" i="15"/>
  <c r="J460" i="15"/>
  <c r="I460" i="15"/>
  <c r="J459" i="15"/>
  <c r="I459" i="15"/>
  <c r="J458" i="15"/>
  <c r="I458" i="15"/>
  <c r="J457" i="15"/>
  <c r="I457" i="15"/>
  <c r="J456" i="15"/>
  <c r="I456" i="15"/>
  <c r="J455" i="15"/>
  <c r="I455" i="15"/>
  <c r="J454" i="15"/>
  <c r="I454" i="15"/>
  <c r="J453" i="15"/>
  <c r="I453" i="15"/>
  <c r="J452" i="15"/>
  <c r="I452" i="15"/>
  <c r="J451" i="15"/>
  <c r="I451" i="15"/>
  <c r="J450" i="15"/>
  <c r="I450" i="15"/>
  <c r="J449" i="15"/>
  <c r="I449" i="15"/>
  <c r="J448" i="15"/>
  <c r="I448" i="15"/>
  <c r="J447" i="15"/>
  <c r="I447" i="15"/>
  <c r="J446" i="15"/>
  <c r="I446" i="15"/>
  <c r="J445" i="15"/>
  <c r="I445" i="15"/>
  <c r="J444" i="15"/>
  <c r="I444" i="15"/>
  <c r="J443" i="15"/>
  <c r="I443" i="15"/>
  <c r="J442" i="15"/>
  <c r="I442" i="15"/>
  <c r="J441" i="15"/>
  <c r="I441" i="15"/>
  <c r="J440" i="15"/>
  <c r="I440" i="15"/>
  <c r="J439" i="15"/>
  <c r="I439" i="15"/>
  <c r="J438" i="15"/>
  <c r="I438" i="15"/>
  <c r="J437" i="15"/>
  <c r="I437" i="15"/>
  <c r="J436" i="15"/>
  <c r="I436" i="15"/>
  <c r="J435" i="15"/>
  <c r="I435" i="15"/>
  <c r="J434" i="15"/>
  <c r="I434" i="15"/>
  <c r="J433" i="15"/>
  <c r="I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I415" i="15"/>
  <c r="J414" i="15"/>
  <c r="I414" i="15"/>
  <c r="J413" i="15"/>
  <c r="I413" i="15"/>
  <c r="J412" i="15"/>
  <c r="I412" i="15"/>
  <c r="J411" i="15"/>
  <c r="I411" i="15"/>
  <c r="J410" i="15"/>
  <c r="I410" i="15"/>
  <c r="J409" i="15"/>
  <c r="I409" i="15"/>
  <c r="J408" i="15"/>
  <c r="I408" i="15"/>
  <c r="J407" i="15"/>
  <c r="I407" i="15"/>
  <c r="J406" i="15"/>
  <c r="I406" i="15"/>
  <c r="J405" i="15"/>
  <c r="I405" i="15"/>
  <c r="J404" i="15"/>
  <c r="I404" i="15"/>
  <c r="J403" i="15"/>
  <c r="I403" i="15"/>
  <c r="J402" i="15"/>
  <c r="I402" i="15"/>
  <c r="J401" i="15"/>
  <c r="I401" i="15"/>
  <c r="J400" i="15"/>
  <c r="I400" i="15"/>
  <c r="J399" i="15"/>
  <c r="I399" i="15"/>
  <c r="J398" i="15"/>
  <c r="I398" i="15"/>
  <c r="J397" i="15"/>
  <c r="I397" i="15"/>
  <c r="J396" i="15"/>
  <c r="I396" i="15"/>
  <c r="J395" i="15"/>
  <c r="I395" i="15"/>
  <c r="J394" i="15"/>
  <c r="I394" i="15"/>
  <c r="J393" i="15"/>
  <c r="I393" i="15"/>
  <c r="J392" i="15"/>
  <c r="I392" i="15"/>
  <c r="J391" i="15"/>
  <c r="I391" i="15"/>
  <c r="J390" i="15"/>
  <c r="I390" i="15"/>
  <c r="J389" i="15"/>
  <c r="I389" i="15"/>
  <c r="J388" i="15"/>
  <c r="I388" i="15"/>
  <c r="J387" i="15"/>
  <c r="I387" i="15"/>
  <c r="J386" i="15"/>
  <c r="I386" i="15"/>
  <c r="J385" i="15"/>
  <c r="I385" i="15"/>
  <c r="J384" i="15"/>
  <c r="I384" i="15"/>
  <c r="J383" i="15"/>
  <c r="I383" i="15"/>
  <c r="J382" i="15"/>
  <c r="I382" i="15"/>
  <c r="J381" i="15"/>
  <c r="I381" i="15"/>
  <c r="J380" i="15"/>
  <c r="I380" i="15"/>
  <c r="J379" i="15"/>
  <c r="I379" i="15"/>
  <c r="J378" i="15"/>
  <c r="I378" i="15"/>
  <c r="J377" i="15"/>
  <c r="I377" i="15"/>
  <c r="J376" i="15"/>
  <c r="I376" i="15"/>
  <c r="J375" i="15"/>
  <c r="I375" i="15"/>
  <c r="J374" i="15"/>
  <c r="I374" i="15"/>
  <c r="J373" i="15"/>
  <c r="I373" i="15"/>
  <c r="J372" i="15"/>
  <c r="I372" i="15"/>
  <c r="J371" i="15"/>
  <c r="I371" i="15"/>
  <c r="J370" i="15"/>
  <c r="I370" i="15"/>
  <c r="J369" i="15"/>
  <c r="I369" i="15"/>
  <c r="J368" i="15"/>
  <c r="I368" i="15"/>
  <c r="J367" i="15"/>
  <c r="I367" i="15"/>
  <c r="J366" i="15"/>
  <c r="I366" i="15"/>
  <c r="J365" i="15"/>
  <c r="I365" i="15"/>
  <c r="J364" i="15"/>
  <c r="I364" i="15"/>
  <c r="J363" i="15"/>
  <c r="I363" i="15"/>
  <c r="J362" i="15"/>
  <c r="I362" i="15"/>
  <c r="J361" i="15"/>
  <c r="I361" i="15"/>
  <c r="J360" i="15"/>
  <c r="I360" i="15"/>
  <c r="J359" i="15"/>
  <c r="I359" i="15"/>
  <c r="J358" i="15"/>
  <c r="I358" i="15"/>
  <c r="J357" i="15"/>
  <c r="I357" i="15"/>
  <c r="J356" i="15"/>
  <c r="I356" i="15"/>
  <c r="J355" i="15"/>
  <c r="I355" i="15"/>
  <c r="J354" i="15"/>
  <c r="I354" i="15"/>
  <c r="J353" i="15"/>
  <c r="I353" i="15"/>
  <c r="J352" i="15"/>
  <c r="I352" i="15"/>
  <c r="J351" i="15"/>
  <c r="I351" i="15"/>
  <c r="J350" i="15"/>
  <c r="I350" i="15"/>
  <c r="J349" i="15"/>
  <c r="I349" i="15"/>
  <c r="J348" i="15"/>
  <c r="I348" i="15"/>
  <c r="J347" i="15"/>
  <c r="I347" i="15"/>
  <c r="J346" i="15"/>
  <c r="I346" i="15"/>
  <c r="J345" i="15"/>
  <c r="I345" i="15"/>
  <c r="J344" i="15"/>
  <c r="I344" i="15"/>
  <c r="J343" i="15"/>
  <c r="I343" i="15"/>
  <c r="J342" i="15"/>
  <c r="I342" i="15"/>
  <c r="J341" i="15"/>
  <c r="I341" i="15"/>
  <c r="J340" i="15"/>
  <c r="I340" i="15"/>
  <c r="J339" i="15"/>
  <c r="I339" i="15"/>
  <c r="J338" i="15"/>
  <c r="I338" i="15"/>
  <c r="J337" i="15"/>
  <c r="I337" i="15"/>
  <c r="J336" i="15"/>
  <c r="I336" i="15"/>
  <c r="J335" i="15"/>
  <c r="I335" i="15"/>
  <c r="J334" i="15"/>
  <c r="I334" i="15"/>
  <c r="J333" i="15"/>
  <c r="I333" i="15"/>
  <c r="J332" i="15"/>
  <c r="I332" i="15"/>
  <c r="J331" i="15"/>
  <c r="I331" i="15"/>
  <c r="J330" i="15"/>
  <c r="I330" i="15"/>
  <c r="J329" i="15"/>
  <c r="I329" i="15"/>
  <c r="J328" i="15"/>
  <c r="I328" i="15"/>
  <c r="J327" i="15"/>
  <c r="I327" i="15"/>
  <c r="J326" i="15"/>
  <c r="I326" i="15"/>
  <c r="J325" i="15"/>
  <c r="I325" i="15"/>
  <c r="J324" i="15"/>
  <c r="I324" i="15"/>
  <c r="J323" i="15"/>
  <c r="I323" i="15"/>
  <c r="J322" i="15"/>
  <c r="I322" i="15"/>
  <c r="J321" i="15"/>
  <c r="I321" i="15"/>
  <c r="J320" i="15"/>
  <c r="I320" i="15"/>
  <c r="J319" i="15"/>
  <c r="I319" i="15"/>
  <c r="J318" i="15"/>
  <c r="I318" i="15"/>
  <c r="J317" i="15"/>
  <c r="I317" i="15"/>
  <c r="J316" i="15"/>
  <c r="I316" i="15"/>
  <c r="J315" i="15"/>
  <c r="I315" i="15"/>
  <c r="J314" i="15"/>
  <c r="I314" i="15"/>
  <c r="J313" i="15"/>
  <c r="I313" i="15"/>
  <c r="J312" i="15"/>
  <c r="I312" i="15"/>
  <c r="J311" i="15"/>
  <c r="I311" i="15"/>
  <c r="J310" i="15"/>
  <c r="I310" i="15"/>
  <c r="J309" i="15"/>
  <c r="I309" i="15"/>
  <c r="J308" i="15"/>
  <c r="I308" i="15"/>
  <c r="J307" i="15"/>
  <c r="I307" i="15"/>
  <c r="J306" i="15"/>
  <c r="I306" i="15"/>
  <c r="J305" i="15"/>
  <c r="I305" i="15"/>
  <c r="J304" i="15"/>
  <c r="I304" i="15"/>
  <c r="J303" i="15"/>
  <c r="I303" i="15"/>
  <c r="J302" i="15"/>
  <c r="I302" i="15"/>
  <c r="J301" i="15"/>
  <c r="I301" i="15"/>
  <c r="J300" i="15"/>
  <c r="I300" i="15"/>
  <c r="J299" i="15"/>
  <c r="I299" i="15"/>
  <c r="J298" i="15"/>
  <c r="I298" i="15"/>
  <c r="J297" i="15"/>
  <c r="I297" i="15"/>
  <c r="J296" i="15"/>
  <c r="I296" i="15"/>
  <c r="J295" i="15"/>
  <c r="I295" i="15"/>
  <c r="J294" i="15"/>
  <c r="I294" i="15"/>
  <c r="J293" i="15"/>
  <c r="I293" i="15"/>
  <c r="J292" i="15"/>
  <c r="I292" i="15"/>
  <c r="J291" i="15"/>
  <c r="I291" i="15"/>
  <c r="J290" i="15"/>
  <c r="I290" i="15"/>
  <c r="J289" i="15"/>
  <c r="I289" i="15"/>
  <c r="J288" i="15"/>
  <c r="I288" i="15"/>
  <c r="J287" i="15"/>
  <c r="I287" i="15"/>
  <c r="J286" i="15"/>
  <c r="I286" i="15"/>
  <c r="J285" i="15"/>
  <c r="I285" i="15"/>
  <c r="J284" i="15"/>
  <c r="I284" i="15"/>
  <c r="J283" i="15"/>
  <c r="I283" i="15"/>
  <c r="J282" i="15"/>
  <c r="I282" i="15"/>
  <c r="J281" i="15"/>
  <c r="I281" i="15"/>
  <c r="J280" i="15"/>
  <c r="I280" i="15"/>
  <c r="J279" i="15"/>
  <c r="I279" i="15"/>
  <c r="J278" i="15"/>
  <c r="I278" i="15"/>
  <c r="J277" i="15"/>
  <c r="I277" i="15"/>
  <c r="J276" i="15"/>
  <c r="I276" i="15"/>
  <c r="J275" i="15"/>
  <c r="I275" i="15"/>
  <c r="J274" i="15"/>
  <c r="I274" i="15"/>
  <c r="J273" i="15"/>
  <c r="I273" i="15"/>
  <c r="J272" i="15"/>
  <c r="I272" i="15"/>
  <c r="J271" i="15"/>
  <c r="I271" i="15"/>
  <c r="J270" i="15"/>
  <c r="I270" i="15"/>
  <c r="J269" i="15"/>
  <c r="I269" i="15"/>
  <c r="J268" i="15"/>
  <c r="I268" i="15"/>
  <c r="J267" i="15"/>
  <c r="I267" i="15"/>
  <c r="J266" i="15"/>
  <c r="I266" i="15"/>
  <c r="J265" i="15"/>
  <c r="I265" i="15"/>
  <c r="J264" i="15"/>
  <c r="I264" i="15"/>
  <c r="J263" i="15"/>
  <c r="I263" i="15"/>
  <c r="J262" i="15"/>
  <c r="I262" i="15"/>
  <c r="J261" i="15"/>
  <c r="I261" i="15"/>
  <c r="J260" i="15"/>
  <c r="I260" i="15"/>
  <c r="J259" i="15"/>
  <c r="I259" i="15"/>
  <c r="J258" i="15"/>
  <c r="I258" i="15"/>
  <c r="J257" i="15"/>
  <c r="I257" i="15"/>
  <c r="J256" i="15"/>
  <c r="I256" i="15"/>
  <c r="J255" i="15"/>
  <c r="I255" i="15"/>
  <c r="J254" i="15"/>
  <c r="I254" i="15"/>
  <c r="J253" i="15"/>
  <c r="I253" i="15"/>
  <c r="J252" i="15"/>
  <c r="I252" i="15"/>
  <c r="J251" i="15"/>
  <c r="I251" i="15"/>
  <c r="J250" i="15"/>
  <c r="I250" i="15"/>
  <c r="J249" i="15"/>
  <c r="I249" i="15"/>
  <c r="J248" i="15"/>
  <c r="I248" i="15"/>
  <c r="J247" i="15"/>
  <c r="I247" i="15"/>
  <c r="J246" i="15"/>
  <c r="I246" i="15"/>
  <c r="J245" i="15"/>
  <c r="I245" i="15"/>
  <c r="J244" i="15"/>
  <c r="I244" i="15"/>
  <c r="J243" i="15"/>
  <c r="I243" i="15"/>
  <c r="J242" i="15"/>
  <c r="I242" i="15"/>
  <c r="J241" i="15"/>
  <c r="I241" i="15"/>
  <c r="J240" i="15"/>
  <c r="I240" i="15"/>
  <c r="J239" i="15"/>
  <c r="I239" i="15"/>
  <c r="J238" i="15"/>
  <c r="I238" i="15"/>
  <c r="J237" i="15"/>
  <c r="I237" i="15"/>
  <c r="J236" i="15"/>
  <c r="I236" i="15"/>
  <c r="J235" i="15"/>
  <c r="I235" i="15"/>
  <c r="J234" i="15"/>
  <c r="I234" i="15"/>
  <c r="J233" i="15"/>
  <c r="I233" i="15"/>
  <c r="J232" i="15"/>
  <c r="I232" i="15"/>
  <c r="J231" i="15"/>
  <c r="I231" i="15"/>
  <c r="J230" i="15"/>
  <c r="I230" i="15"/>
  <c r="J229" i="15"/>
  <c r="I229" i="15"/>
  <c r="J228" i="15"/>
  <c r="I228" i="15"/>
  <c r="J227" i="15"/>
  <c r="I227" i="15"/>
  <c r="J226" i="15"/>
  <c r="I226" i="15"/>
  <c r="J225" i="15"/>
  <c r="I225" i="15"/>
  <c r="J224" i="15"/>
  <c r="I224" i="15"/>
  <c r="J223" i="15"/>
  <c r="I223" i="15"/>
  <c r="J222" i="15"/>
  <c r="I222" i="15"/>
  <c r="J221" i="15"/>
  <c r="I221" i="15"/>
  <c r="J220" i="15"/>
  <c r="I220" i="15"/>
  <c r="J219" i="15"/>
  <c r="I219" i="15"/>
  <c r="J218" i="15"/>
  <c r="I218" i="15"/>
  <c r="J217" i="15"/>
  <c r="I217" i="15"/>
  <c r="J216" i="15"/>
  <c r="I216" i="15"/>
  <c r="J215" i="15"/>
  <c r="I215" i="15"/>
  <c r="J214" i="15"/>
  <c r="I214" i="15"/>
  <c r="J213" i="15"/>
  <c r="I213" i="15"/>
  <c r="J212" i="15"/>
  <c r="I212" i="15"/>
  <c r="J211" i="15"/>
  <c r="I211" i="15"/>
  <c r="J210" i="15"/>
  <c r="I210" i="15"/>
  <c r="J209" i="15"/>
  <c r="I209" i="15"/>
  <c r="J208" i="15"/>
  <c r="I208" i="15"/>
  <c r="J207" i="15"/>
  <c r="I207" i="15"/>
  <c r="J206" i="15"/>
  <c r="I206" i="15"/>
  <c r="J205" i="15"/>
  <c r="I205" i="15"/>
  <c r="J204" i="15"/>
  <c r="I204" i="15"/>
  <c r="J203" i="15"/>
  <c r="I203" i="15"/>
  <c r="J202" i="15"/>
  <c r="I202" i="15"/>
  <c r="J201" i="15"/>
  <c r="I201" i="15"/>
  <c r="J200" i="15"/>
  <c r="I200" i="15"/>
  <c r="J199" i="15"/>
  <c r="I199" i="15"/>
  <c r="J198" i="15"/>
  <c r="I198" i="15"/>
  <c r="J197" i="15"/>
  <c r="I197" i="15"/>
  <c r="J196" i="15"/>
  <c r="I196" i="15"/>
  <c r="J195" i="15"/>
  <c r="I195" i="15"/>
  <c r="J194" i="15"/>
  <c r="I194" i="15"/>
  <c r="J193" i="15"/>
  <c r="I193" i="15"/>
  <c r="J192" i="15"/>
  <c r="I192" i="15"/>
  <c r="J191" i="15"/>
  <c r="I191" i="15"/>
  <c r="J190" i="15"/>
  <c r="I190" i="15"/>
  <c r="J189" i="15"/>
  <c r="I189" i="15"/>
  <c r="J188" i="15"/>
  <c r="I188" i="15"/>
  <c r="J187" i="15"/>
  <c r="I187" i="15"/>
  <c r="J186" i="15"/>
  <c r="I186" i="15"/>
  <c r="J185" i="15"/>
  <c r="I185" i="15"/>
  <c r="J184" i="15"/>
  <c r="I184" i="15"/>
  <c r="J183" i="15"/>
  <c r="I183" i="15"/>
  <c r="J182" i="15"/>
  <c r="I182" i="15"/>
  <c r="J181" i="15"/>
  <c r="I181" i="15"/>
  <c r="J180" i="15"/>
  <c r="I180" i="15"/>
  <c r="J179" i="15"/>
  <c r="I179" i="15"/>
  <c r="J178" i="15"/>
  <c r="I178" i="15"/>
  <c r="J177" i="15"/>
  <c r="I177" i="15"/>
  <c r="J176" i="15"/>
  <c r="I176" i="15"/>
  <c r="J175" i="15"/>
  <c r="I175" i="15"/>
  <c r="J174" i="15"/>
  <c r="I174" i="15"/>
  <c r="J173" i="15"/>
  <c r="I173" i="15"/>
  <c r="J172" i="15"/>
  <c r="I172" i="15"/>
  <c r="J171" i="15"/>
  <c r="I171" i="15"/>
  <c r="J170" i="15"/>
  <c r="I170" i="15"/>
  <c r="J169" i="15"/>
  <c r="I169" i="15"/>
  <c r="J168" i="15"/>
  <c r="I168" i="15"/>
  <c r="J167" i="15"/>
  <c r="I167" i="15"/>
  <c r="J166" i="15"/>
  <c r="I166" i="15"/>
  <c r="J165" i="15"/>
  <c r="I165" i="15"/>
  <c r="J164" i="15"/>
  <c r="I164" i="15"/>
  <c r="J163" i="15"/>
  <c r="I163" i="15"/>
  <c r="J162" i="15"/>
  <c r="I162" i="15"/>
  <c r="J161" i="15"/>
  <c r="I161" i="15"/>
  <c r="J160" i="15"/>
  <c r="I160" i="15"/>
  <c r="J159" i="15"/>
  <c r="I159" i="15"/>
  <c r="J158" i="15"/>
  <c r="I158" i="15"/>
  <c r="J157" i="15"/>
  <c r="I157" i="15"/>
  <c r="J156" i="15"/>
  <c r="I156" i="15"/>
  <c r="J155" i="15"/>
  <c r="I155" i="15"/>
  <c r="J154" i="15"/>
  <c r="I154" i="15"/>
  <c r="J153" i="15"/>
  <c r="I153" i="15"/>
  <c r="J152" i="15"/>
  <c r="I152" i="15"/>
  <c r="J151" i="15"/>
  <c r="I151" i="15"/>
  <c r="J150" i="15"/>
  <c r="I150" i="15"/>
  <c r="J149" i="15"/>
  <c r="I149" i="15"/>
  <c r="J148" i="15"/>
  <c r="I148" i="15"/>
  <c r="J147" i="15"/>
  <c r="I147" i="15"/>
  <c r="J146" i="15"/>
  <c r="I146" i="15"/>
  <c r="J145" i="15"/>
  <c r="I145" i="15"/>
  <c r="J144" i="15"/>
  <c r="I144" i="15"/>
  <c r="J143" i="15"/>
  <c r="I143" i="15"/>
  <c r="J142" i="15"/>
  <c r="I142" i="15"/>
  <c r="J141" i="15"/>
  <c r="I141" i="15"/>
  <c r="J140" i="15"/>
  <c r="I140" i="15"/>
  <c r="J139" i="15"/>
  <c r="I139" i="15"/>
  <c r="J138" i="15"/>
  <c r="I138" i="15"/>
  <c r="J137" i="15"/>
  <c r="I137" i="15"/>
  <c r="J136" i="15"/>
  <c r="I136" i="15"/>
  <c r="J135" i="15"/>
  <c r="I135" i="15"/>
  <c r="J134" i="15"/>
  <c r="I134" i="15"/>
  <c r="J133" i="15"/>
  <c r="I133" i="15"/>
  <c r="J132" i="15"/>
  <c r="I132" i="15"/>
  <c r="J131" i="15"/>
  <c r="I131" i="15"/>
  <c r="J130" i="15"/>
  <c r="I130" i="15"/>
  <c r="J129" i="15"/>
  <c r="I129" i="15"/>
  <c r="J128" i="15"/>
  <c r="I128" i="15"/>
  <c r="J127" i="15"/>
  <c r="I127" i="15"/>
  <c r="J126" i="15"/>
  <c r="I126" i="15"/>
  <c r="J125" i="15"/>
  <c r="I125" i="15"/>
  <c r="J124" i="15"/>
  <c r="I124" i="15"/>
  <c r="J123" i="15"/>
  <c r="I123" i="15"/>
  <c r="J122" i="15"/>
  <c r="I122" i="15"/>
  <c r="J121" i="15"/>
  <c r="I121" i="15"/>
  <c r="J120" i="15"/>
  <c r="I120" i="15"/>
  <c r="J119" i="15"/>
  <c r="I119" i="15"/>
  <c r="J118" i="15"/>
  <c r="I118" i="15"/>
  <c r="J117" i="15"/>
  <c r="I117" i="15"/>
  <c r="J116" i="15"/>
  <c r="I116" i="15"/>
  <c r="J115" i="15"/>
  <c r="I115" i="15"/>
  <c r="J114" i="15"/>
  <c r="I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I107" i="15"/>
  <c r="J106" i="15"/>
  <c r="I106" i="15"/>
  <c r="J105" i="15"/>
  <c r="I105" i="15"/>
  <c r="J104" i="15"/>
  <c r="I104" i="15"/>
  <c r="J103" i="15"/>
  <c r="I103" i="15"/>
  <c r="J102" i="15"/>
  <c r="I102" i="15"/>
  <c r="J101" i="15"/>
  <c r="I101" i="15"/>
  <c r="J100" i="15"/>
  <c r="I100" i="15"/>
  <c r="J99" i="15"/>
  <c r="I99" i="15"/>
  <c r="J98" i="15"/>
  <c r="I98" i="15"/>
  <c r="J97" i="15"/>
  <c r="I97" i="15"/>
  <c r="J96" i="15"/>
  <c r="I96" i="15"/>
  <c r="J95" i="15"/>
  <c r="I95" i="15"/>
  <c r="J94" i="15"/>
  <c r="I94" i="15"/>
  <c r="J93" i="15"/>
  <c r="I93" i="15"/>
  <c r="J92" i="15"/>
  <c r="I92" i="15"/>
  <c r="J91" i="15"/>
  <c r="I91" i="15"/>
  <c r="J90" i="15"/>
  <c r="I90" i="15"/>
  <c r="J89" i="15"/>
  <c r="I89" i="15"/>
  <c r="J88" i="15"/>
  <c r="I88" i="15"/>
  <c r="J87" i="15"/>
  <c r="I87" i="15"/>
  <c r="J86" i="15"/>
  <c r="I86" i="15"/>
  <c r="J85" i="15"/>
  <c r="I85" i="15"/>
  <c r="J84" i="15"/>
  <c r="I84" i="15"/>
  <c r="J83" i="15"/>
  <c r="I83" i="15"/>
  <c r="J82" i="15"/>
  <c r="I82" i="15"/>
  <c r="J81" i="15"/>
  <c r="I81" i="15"/>
  <c r="J80" i="15"/>
  <c r="I80" i="15"/>
  <c r="J79" i="15"/>
  <c r="I79" i="15"/>
  <c r="J78" i="15"/>
  <c r="I78" i="15"/>
  <c r="J77" i="15"/>
  <c r="I77" i="15"/>
  <c r="J76" i="15"/>
  <c r="I76" i="15"/>
  <c r="J75" i="15"/>
  <c r="I75" i="15"/>
  <c r="J74" i="15"/>
  <c r="I74" i="15"/>
  <c r="J73" i="15"/>
  <c r="I73" i="15"/>
  <c r="J72" i="15"/>
  <c r="I72" i="15"/>
  <c r="J71" i="15"/>
  <c r="I71" i="15"/>
  <c r="J70" i="15"/>
  <c r="I70" i="15"/>
  <c r="J69" i="15"/>
  <c r="I69" i="15"/>
  <c r="J68" i="15"/>
  <c r="I68" i="15"/>
  <c r="J67" i="15"/>
  <c r="I67" i="15"/>
  <c r="J66" i="15"/>
  <c r="I66" i="15"/>
  <c r="J65" i="15"/>
  <c r="I65" i="15"/>
  <c r="J64" i="15"/>
  <c r="I64" i="15"/>
  <c r="J63" i="15"/>
  <c r="I63" i="15"/>
  <c r="J62" i="15"/>
  <c r="I62" i="15"/>
  <c r="J61" i="15"/>
  <c r="I61" i="15"/>
  <c r="J60" i="15"/>
  <c r="I60" i="15"/>
  <c r="J59" i="15"/>
  <c r="I59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2" i="15"/>
  <c r="I52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7" i="15"/>
  <c r="I7" i="15"/>
  <c r="J6" i="15"/>
  <c r="I6" i="15"/>
  <c r="J5" i="15"/>
  <c r="I5" i="15"/>
  <c r="J4" i="15"/>
  <c r="I4" i="15"/>
  <c r="J3" i="15"/>
  <c r="I3" i="15"/>
  <c r="J2" i="15"/>
  <c r="I2" i="15"/>
  <c r="G8" i="11"/>
  <c r="G3" i="10"/>
  <c r="P2" i="10"/>
  <c r="I2" i="10"/>
  <c r="H2" i="10" a="1"/>
  <c r="H2" i="10" s="1"/>
  <c r="G3" i="9"/>
  <c r="P2" i="9"/>
  <c r="I2" i="9"/>
  <c r="H2" i="9" a="1"/>
  <c r="H2" i="9" s="1"/>
  <c r="P1814" i="5"/>
  <c r="P1813" i="5"/>
  <c r="P1812" i="5"/>
  <c r="P1811" i="5"/>
  <c r="J1811" i="5"/>
  <c r="P1810" i="5"/>
  <c r="P1809" i="5"/>
  <c r="O1809" i="5"/>
  <c r="P1808" i="5"/>
  <c r="P1807" i="5"/>
  <c r="O1807" i="5"/>
  <c r="J1807" i="5"/>
  <c r="P1806" i="5"/>
  <c r="O1806" i="5"/>
  <c r="P1805" i="5"/>
  <c r="P1804" i="5"/>
  <c r="P1803" i="5"/>
  <c r="O1803" i="5"/>
  <c r="J1803" i="5"/>
  <c r="P1802" i="5"/>
  <c r="P1801" i="5"/>
  <c r="P1800" i="5"/>
  <c r="P1799" i="5"/>
  <c r="J1799" i="5"/>
  <c r="P1798" i="5"/>
  <c r="O1798" i="5"/>
  <c r="P1797" i="5"/>
  <c r="J1797" i="5"/>
  <c r="P1796" i="5"/>
  <c r="P1795" i="5"/>
  <c r="J1795" i="5"/>
  <c r="P1794" i="5"/>
  <c r="P1793" i="5"/>
  <c r="O1793" i="5"/>
  <c r="P1792" i="5"/>
  <c r="P1791" i="5"/>
  <c r="O1791" i="5"/>
  <c r="P1790" i="5"/>
  <c r="P1789" i="5"/>
  <c r="P1788" i="5"/>
  <c r="P1787" i="5"/>
  <c r="O1787" i="5"/>
  <c r="P1786" i="5"/>
  <c r="P1785" i="5"/>
  <c r="J1785" i="5"/>
  <c r="P1784" i="5"/>
  <c r="P1783" i="5"/>
  <c r="J1783" i="5"/>
  <c r="P1782" i="5"/>
  <c r="O1782" i="5"/>
  <c r="P1781" i="5"/>
  <c r="P1780" i="5"/>
  <c r="P1779" i="5"/>
  <c r="J1779" i="5"/>
  <c r="P1778" i="5"/>
  <c r="P1777" i="5"/>
  <c r="O1777" i="5"/>
  <c r="P1776" i="5"/>
  <c r="P1775" i="5"/>
  <c r="O1775" i="5"/>
  <c r="J1775" i="5"/>
  <c r="P1774" i="5"/>
  <c r="O1774" i="5"/>
  <c r="P1773" i="5"/>
  <c r="P1772" i="5"/>
  <c r="P1771" i="5"/>
  <c r="P1770" i="5"/>
  <c r="P1769" i="5"/>
  <c r="P1768" i="5"/>
  <c r="P1767" i="5"/>
  <c r="P1766" i="5"/>
  <c r="P1765" i="5"/>
  <c r="P1764" i="5"/>
  <c r="P1763" i="5"/>
  <c r="P1762" i="5"/>
  <c r="P1761" i="5"/>
  <c r="P1760" i="5"/>
  <c r="P1759" i="5"/>
  <c r="P1758" i="5"/>
  <c r="P1757" i="5"/>
  <c r="P1756" i="5"/>
  <c r="P1755" i="5"/>
  <c r="P1754" i="5"/>
  <c r="P1753" i="5"/>
  <c r="P1752" i="5"/>
  <c r="P1751" i="5"/>
  <c r="P1750" i="5"/>
  <c r="J1750" i="5"/>
  <c r="P1749" i="5"/>
  <c r="P1748" i="5"/>
  <c r="J1748" i="5"/>
  <c r="P1747" i="5"/>
  <c r="P1746" i="5"/>
  <c r="P1745" i="5"/>
  <c r="P1744" i="5"/>
  <c r="P1743" i="5"/>
  <c r="O1743" i="5"/>
  <c r="P1742" i="5"/>
  <c r="J1742" i="5"/>
  <c r="P1741" i="5"/>
  <c r="P1740" i="5"/>
  <c r="P1739" i="5"/>
  <c r="P1738" i="5"/>
  <c r="O1738" i="5"/>
  <c r="P1737" i="5"/>
  <c r="P1736" i="5"/>
  <c r="J1736" i="5"/>
  <c r="O1736" i="5"/>
  <c r="P1735" i="5"/>
  <c r="P1734" i="5"/>
  <c r="J1734" i="5"/>
  <c r="P1733" i="5"/>
  <c r="O1733" i="5"/>
  <c r="P1732" i="5"/>
  <c r="P1731" i="5"/>
  <c r="O1731" i="5"/>
  <c r="P1730" i="5"/>
  <c r="O1730" i="5"/>
  <c r="P1729" i="5"/>
  <c r="P1728" i="5"/>
  <c r="O1728" i="5"/>
  <c r="J1728" i="5"/>
  <c r="P1727" i="5"/>
  <c r="O1727" i="5"/>
  <c r="P1726" i="5"/>
  <c r="P1725" i="5"/>
  <c r="P1724" i="5"/>
  <c r="P1723" i="5"/>
  <c r="P1722" i="5"/>
  <c r="J1722" i="5"/>
  <c r="P1721" i="5"/>
  <c r="O1721" i="5"/>
  <c r="P1720" i="5"/>
  <c r="O1720" i="5"/>
  <c r="P1719" i="5"/>
  <c r="O1719" i="5"/>
  <c r="P1718" i="5"/>
  <c r="J1718" i="5"/>
  <c r="P1717" i="5"/>
  <c r="O1717" i="5"/>
  <c r="P1716" i="5"/>
  <c r="O1716" i="5"/>
  <c r="P1715" i="5"/>
  <c r="P1714" i="5"/>
  <c r="J1714" i="5"/>
  <c r="P1713" i="5"/>
  <c r="P1712" i="5"/>
  <c r="O1712" i="5"/>
  <c r="J1712" i="5"/>
  <c r="P1711" i="5"/>
  <c r="P1710" i="5"/>
  <c r="P1709" i="5"/>
  <c r="O1709" i="5"/>
  <c r="P1708" i="5"/>
  <c r="P1707" i="5"/>
  <c r="O1707" i="5"/>
  <c r="P1706" i="5"/>
  <c r="P1705" i="5"/>
  <c r="P1704" i="5"/>
  <c r="P1703" i="5"/>
  <c r="P1702" i="5"/>
  <c r="P1701" i="5"/>
  <c r="P1700" i="5"/>
  <c r="P1699" i="5"/>
  <c r="O1699" i="5"/>
  <c r="P1698" i="5"/>
  <c r="O1698" i="5"/>
  <c r="P1697" i="5"/>
  <c r="P1696" i="5"/>
  <c r="P1695" i="5"/>
  <c r="J1695" i="5"/>
  <c r="P1694" i="5"/>
  <c r="P1693" i="5"/>
  <c r="J1693" i="5"/>
  <c r="P1692" i="5"/>
  <c r="O1692" i="5"/>
  <c r="P1691" i="5"/>
  <c r="O1691" i="5"/>
  <c r="P1690" i="5"/>
  <c r="P1689" i="5"/>
  <c r="J1689" i="5"/>
  <c r="P1688" i="5"/>
  <c r="P1687" i="5"/>
  <c r="O1687" i="5"/>
  <c r="P1686" i="5"/>
  <c r="P1685" i="5"/>
  <c r="P1684" i="5"/>
  <c r="P1683" i="5"/>
  <c r="O1683" i="5"/>
  <c r="P1682" i="5"/>
  <c r="P1681" i="5"/>
  <c r="P1680" i="5"/>
  <c r="P1679" i="5"/>
  <c r="O1679" i="5"/>
  <c r="P1678" i="5"/>
  <c r="P1677" i="5"/>
  <c r="P1676" i="5"/>
  <c r="P1675" i="5"/>
  <c r="O1675" i="5"/>
  <c r="P1674" i="5"/>
  <c r="P1673" i="5"/>
  <c r="P1672" i="5"/>
  <c r="P1671" i="5"/>
  <c r="O1671" i="5"/>
  <c r="P1670" i="5"/>
  <c r="P1669" i="5"/>
  <c r="P1668" i="5"/>
  <c r="P1667" i="5"/>
  <c r="P1666" i="5"/>
  <c r="O1666" i="5"/>
  <c r="P1665" i="5"/>
  <c r="P1664" i="5"/>
  <c r="O1664" i="5"/>
  <c r="P1663" i="5"/>
  <c r="P1662" i="5"/>
  <c r="J1662" i="5"/>
  <c r="O1662" i="5"/>
  <c r="P1661" i="5"/>
  <c r="P1660" i="5"/>
  <c r="P1659" i="5"/>
  <c r="O1659" i="5"/>
  <c r="P1658" i="5"/>
  <c r="O1658" i="5"/>
  <c r="P1657" i="5"/>
  <c r="O1657" i="5"/>
  <c r="P1656" i="5"/>
  <c r="O1656" i="5"/>
  <c r="P1655" i="5"/>
  <c r="P1654" i="5"/>
  <c r="P1653" i="5"/>
  <c r="P1652" i="5"/>
  <c r="O1652" i="5"/>
  <c r="P1651" i="5"/>
  <c r="P1650" i="5"/>
  <c r="P1649" i="5"/>
  <c r="P1648" i="5"/>
  <c r="P1647" i="5"/>
  <c r="P1646" i="5"/>
  <c r="P1645" i="5"/>
  <c r="P1644" i="5"/>
  <c r="P1643" i="5"/>
  <c r="P1642" i="5"/>
  <c r="P1641" i="5"/>
  <c r="P1640" i="5"/>
  <c r="P1639" i="5"/>
  <c r="P1638" i="5"/>
  <c r="P1637" i="5"/>
  <c r="P1636" i="5"/>
  <c r="P1635" i="5"/>
  <c r="P1634" i="5"/>
  <c r="P1633" i="5"/>
  <c r="P1632" i="5"/>
  <c r="P1631" i="5"/>
  <c r="P1630" i="5"/>
  <c r="P1629" i="5"/>
  <c r="P1628" i="5"/>
  <c r="P1627" i="5"/>
  <c r="P1626" i="5"/>
  <c r="P1625" i="5"/>
  <c r="P1624" i="5"/>
  <c r="P1623" i="5"/>
  <c r="P1622" i="5"/>
  <c r="P1621" i="5"/>
  <c r="P1620" i="5"/>
  <c r="P1619" i="5"/>
  <c r="P1618" i="5"/>
  <c r="P1617" i="5"/>
  <c r="P1616" i="5"/>
  <c r="P1615" i="5"/>
  <c r="P1614" i="5"/>
  <c r="P1613" i="5"/>
  <c r="P1612" i="5"/>
  <c r="P1611" i="5"/>
  <c r="P1610" i="5"/>
  <c r="P1609" i="5"/>
  <c r="P1608" i="5"/>
  <c r="P1607" i="5"/>
  <c r="P1606" i="5"/>
  <c r="O1606" i="5"/>
  <c r="P1605" i="5"/>
  <c r="P1604" i="5"/>
  <c r="P1603" i="5"/>
  <c r="P1602" i="5"/>
  <c r="O1602" i="5"/>
  <c r="P1601" i="5"/>
  <c r="P1600" i="5"/>
  <c r="J1600" i="5"/>
  <c r="P1599" i="5"/>
  <c r="O1599" i="5"/>
  <c r="P1598" i="5"/>
  <c r="P1597" i="5"/>
  <c r="P1596" i="5"/>
  <c r="P1595" i="5"/>
  <c r="P1594" i="5"/>
  <c r="O1594" i="5"/>
  <c r="P1593" i="5"/>
  <c r="P1592" i="5"/>
  <c r="J1592" i="5"/>
  <c r="P1591" i="5"/>
  <c r="O1591" i="5"/>
  <c r="P1590" i="5"/>
  <c r="P1589" i="5"/>
  <c r="P1588" i="5"/>
  <c r="O1588" i="5"/>
  <c r="P1587" i="5"/>
  <c r="P1586" i="5"/>
  <c r="O1586" i="5"/>
  <c r="P1585" i="5"/>
  <c r="P1584" i="5"/>
  <c r="J1584" i="5"/>
  <c r="P1583" i="5"/>
  <c r="P1582" i="5"/>
  <c r="P1581" i="5"/>
  <c r="P1580" i="5"/>
  <c r="O1580" i="5"/>
  <c r="P1579" i="5"/>
  <c r="P1578" i="5"/>
  <c r="O1578" i="5"/>
  <c r="P1577" i="5"/>
  <c r="P1576" i="5"/>
  <c r="J1576" i="5"/>
  <c r="P1575" i="5"/>
  <c r="P1574" i="5"/>
  <c r="P1573" i="5"/>
  <c r="P1572" i="5"/>
  <c r="P1571" i="5"/>
  <c r="P1570" i="5"/>
  <c r="O1570" i="5"/>
  <c r="P1569" i="5"/>
  <c r="P1568" i="5"/>
  <c r="J1568" i="5"/>
  <c r="P1567" i="5"/>
  <c r="P1566" i="5"/>
  <c r="P1565" i="5"/>
  <c r="P1564" i="5"/>
  <c r="P1563" i="5"/>
  <c r="P1562" i="5"/>
  <c r="O1562" i="5"/>
  <c r="P1561" i="5"/>
  <c r="P1560" i="5"/>
  <c r="J1560" i="5"/>
  <c r="P1559" i="5"/>
  <c r="P1558" i="5"/>
  <c r="P1557" i="5"/>
  <c r="P1556" i="5"/>
  <c r="O1556" i="5"/>
  <c r="P1555" i="5"/>
  <c r="P1554" i="5"/>
  <c r="P1553" i="5"/>
  <c r="P1552" i="5"/>
  <c r="P1551" i="5"/>
  <c r="P1550" i="5"/>
  <c r="P1549" i="5"/>
  <c r="P1548" i="5"/>
  <c r="O1548" i="5"/>
  <c r="P1547" i="5"/>
  <c r="P1546" i="5"/>
  <c r="P1545" i="5"/>
  <c r="P1544" i="5"/>
  <c r="P1543" i="5"/>
  <c r="P1542" i="5"/>
  <c r="P1541" i="5"/>
  <c r="P1540" i="5"/>
  <c r="O1540" i="5"/>
  <c r="P1539" i="5"/>
  <c r="P1538" i="5"/>
  <c r="P1537" i="5"/>
  <c r="P1536" i="5"/>
  <c r="P1535" i="5"/>
  <c r="P1534" i="5"/>
  <c r="P1533" i="5"/>
  <c r="P1532" i="5"/>
  <c r="P1531" i="5"/>
  <c r="P1530" i="5"/>
  <c r="P1529" i="5"/>
  <c r="J1529" i="5"/>
  <c r="P1528" i="5"/>
  <c r="O1528" i="5"/>
  <c r="P1527" i="5"/>
  <c r="O1527" i="5"/>
  <c r="J1527" i="5"/>
  <c r="P1526" i="5"/>
  <c r="O1526" i="5"/>
  <c r="P1525" i="5"/>
  <c r="J1525" i="5"/>
  <c r="P1524" i="5"/>
  <c r="O1524" i="5"/>
  <c r="P1523" i="5"/>
  <c r="P1522" i="5"/>
  <c r="O1522" i="5"/>
  <c r="P1521" i="5"/>
  <c r="O1521" i="5"/>
  <c r="J1521" i="5"/>
  <c r="P1520" i="5"/>
  <c r="P1519" i="5"/>
  <c r="O1519" i="5"/>
  <c r="J1519" i="5"/>
  <c r="P1518" i="5"/>
  <c r="O1518" i="5"/>
  <c r="P1517" i="5"/>
  <c r="O1517" i="5"/>
  <c r="J1517" i="5"/>
  <c r="P1516" i="5"/>
  <c r="O1516" i="5"/>
  <c r="P1515" i="5"/>
  <c r="O1515" i="5"/>
  <c r="J1515" i="5"/>
  <c r="P1514" i="5"/>
  <c r="O1514" i="5"/>
  <c r="P1513" i="5"/>
  <c r="J1513" i="5"/>
  <c r="P1512" i="5"/>
  <c r="P1511" i="5"/>
  <c r="O1511" i="5"/>
  <c r="J1511" i="5"/>
  <c r="P1510" i="5"/>
  <c r="P1509" i="5"/>
  <c r="J1509" i="5"/>
  <c r="P1508" i="5"/>
  <c r="O1508" i="5"/>
  <c r="P1507" i="5"/>
  <c r="P1506" i="5"/>
  <c r="O1506" i="5"/>
  <c r="P1505" i="5"/>
  <c r="O1505" i="5"/>
  <c r="J1505" i="5"/>
  <c r="P1504" i="5"/>
  <c r="O1504" i="5"/>
  <c r="P1503" i="5"/>
  <c r="O1503" i="5"/>
  <c r="J1503" i="5"/>
  <c r="P1502" i="5"/>
  <c r="O1502" i="5"/>
  <c r="P1501" i="5"/>
  <c r="O1501" i="5"/>
  <c r="J1501" i="5"/>
  <c r="P1500" i="5"/>
  <c r="O1500" i="5"/>
  <c r="P1499" i="5"/>
  <c r="O1499" i="5"/>
  <c r="J1499" i="5"/>
  <c r="P1498" i="5"/>
  <c r="O1498" i="5"/>
  <c r="P1497" i="5"/>
  <c r="J1497" i="5"/>
  <c r="P1496" i="5"/>
  <c r="P1495" i="5"/>
  <c r="O1495" i="5"/>
  <c r="J1495" i="5"/>
  <c r="P1494" i="5"/>
  <c r="P1493" i="5"/>
  <c r="J1493" i="5"/>
  <c r="P1492" i="5"/>
  <c r="O1492" i="5"/>
  <c r="P1491" i="5"/>
  <c r="P1490" i="5"/>
  <c r="O1490" i="5"/>
  <c r="P1489" i="5"/>
  <c r="O1489" i="5"/>
  <c r="J1489" i="5"/>
  <c r="P1488" i="5"/>
  <c r="O1488" i="5"/>
  <c r="P1487" i="5"/>
  <c r="O1487" i="5"/>
  <c r="J1487" i="5"/>
  <c r="P1486" i="5"/>
  <c r="O1486" i="5"/>
  <c r="P1485" i="5"/>
  <c r="O1485" i="5"/>
  <c r="J1485" i="5"/>
  <c r="P1484" i="5"/>
  <c r="O1484" i="5"/>
  <c r="P1483" i="5"/>
  <c r="O1483" i="5"/>
  <c r="J1483" i="5"/>
  <c r="P1482" i="5"/>
  <c r="O1482" i="5"/>
  <c r="P1481" i="5"/>
  <c r="J1481" i="5"/>
  <c r="P1480" i="5"/>
  <c r="P1479" i="5"/>
  <c r="O1479" i="5"/>
  <c r="J1479" i="5"/>
  <c r="P1478" i="5"/>
  <c r="P1477" i="5"/>
  <c r="J1477" i="5"/>
  <c r="P1476" i="5"/>
  <c r="O1476" i="5"/>
  <c r="P1475" i="5"/>
  <c r="P1474" i="5"/>
  <c r="O1474" i="5"/>
  <c r="P1473" i="5"/>
  <c r="O1473" i="5"/>
  <c r="J1473" i="5"/>
  <c r="P1472" i="5"/>
  <c r="P1471" i="5"/>
  <c r="O1471" i="5"/>
  <c r="P1470" i="5"/>
  <c r="P1469" i="5"/>
  <c r="P1468" i="5"/>
  <c r="O1468" i="5"/>
  <c r="P1467" i="5"/>
  <c r="P1466" i="5"/>
  <c r="P1465" i="5"/>
  <c r="J1465" i="5"/>
  <c r="P1464" i="5"/>
  <c r="O1464" i="5"/>
  <c r="P1463" i="5"/>
  <c r="J1463" i="5"/>
  <c r="P1462" i="5"/>
  <c r="O1462" i="5"/>
  <c r="P1461" i="5"/>
  <c r="P1460" i="5"/>
  <c r="O1460" i="5"/>
  <c r="P1459" i="5"/>
  <c r="P1458" i="5"/>
  <c r="P1457" i="5"/>
  <c r="J1457" i="5"/>
  <c r="P1456" i="5"/>
  <c r="O1456" i="5"/>
  <c r="P1455" i="5"/>
  <c r="P1454" i="5"/>
  <c r="O1454" i="5"/>
  <c r="P1453" i="5"/>
  <c r="O1453" i="5"/>
  <c r="P1452" i="5"/>
  <c r="P1451" i="5"/>
  <c r="P1450" i="5"/>
  <c r="P1449" i="5"/>
  <c r="J1449" i="5"/>
  <c r="P1448" i="5"/>
  <c r="O1448" i="5"/>
  <c r="P1447" i="5"/>
  <c r="J1447" i="5"/>
  <c r="P1446" i="5"/>
  <c r="O1446" i="5"/>
  <c r="P1445" i="5"/>
  <c r="P1444" i="5"/>
  <c r="P1443" i="5"/>
  <c r="P1442" i="5"/>
  <c r="O1442" i="5"/>
  <c r="P1441" i="5"/>
  <c r="J1441" i="5"/>
  <c r="P1440" i="5"/>
  <c r="O1440" i="5"/>
  <c r="P1439" i="5"/>
  <c r="J1439" i="5"/>
  <c r="P1438" i="5"/>
  <c r="O1438" i="5"/>
  <c r="P1437" i="5"/>
  <c r="O1437" i="5"/>
  <c r="P1436" i="5"/>
  <c r="P1435" i="5"/>
  <c r="P1434" i="5"/>
  <c r="O1434" i="5"/>
  <c r="P1433" i="5"/>
  <c r="J1433" i="5"/>
  <c r="P1432" i="5"/>
  <c r="O1432" i="5"/>
  <c r="P1431" i="5"/>
  <c r="J1431" i="5"/>
  <c r="P1430" i="5"/>
  <c r="O1430" i="5"/>
  <c r="P1429" i="5"/>
  <c r="O1429" i="5"/>
  <c r="P1428" i="5"/>
  <c r="O1428" i="5"/>
  <c r="P1427" i="5"/>
  <c r="P1426" i="5"/>
  <c r="P1425" i="5"/>
  <c r="J1425" i="5"/>
  <c r="P1424" i="5"/>
  <c r="P1423" i="5"/>
  <c r="J1423" i="5"/>
  <c r="P1422" i="5"/>
  <c r="O1422" i="5"/>
  <c r="P1421" i="5"/>
  <c r="O1421" i="5"/>
  <c r="P1420" i="5"/>
  <c r="J1420" i="5"/>
  <c r="O1420" i="5"/>
  <c r="P1419" i="5"/>
  <c r="J1419" i="5"/>
  <c r="P1418" i="5"/>
  <c r="O1418" i="5"/>
  <c r="P1417" i="5"/>
  <c r="J1417" i="5"/>
  <c r="P1416" i="5"/>
  <c r="P1415" i="5"/>
  <c r="J1415" i="5"/>
  <c r="P1414" i="5"/>
  <c r="O1414" i="5"/>
  <c r="P1413" i="5"/>
  <c r="O1413" i="5"/>
  <c r="P1412" i="5"/>
  <c r="O1412" i="5"/>
  <c r="P1411" i="5"/>
  <c r="J1411" i="5"/>
  <c r="P1410" i="5"/>
  <c r="O1410" i="5"/>
  <c r="P1409" i="5"/>
  <c r="J1409" i="5"/>
  <c r="P1408" i="5"/>
  <c r="P1407" i="5"/>
  <c r="J1407" i="5"/>
  <c r="P1406" i="5"/>
  <c r="O1406" i="5"/>
  <c r="P1405" i="5"/>
  <c r="J1405" i="5"/>
  <c r="P1404" i="5"/>
  <c r="P1403" i="5"/>
  <c r="J1403" i="5"/>
  <c r="P1402" i="5"/>
  <c r="O1402" i="5"/>
  <c r="P1401" i="5"/>
  <c r="J1401" i="5"/>
  <c r="P1400" i="5"/>
  <c r="P1399" i="5"/>
  <c r="J1399" i="5"/>
  <c r="P1398" i="5"/>
  <c r="O1398" i="5"/>
  <c r="P1397" i="5"/>
  <c r="J1397" i="5"/>
  <c r="P1396" i="5"/>
  <c r="J1396" i="5"/>
  <c r="O1396" i="5"/>
  <c r="P1395" i="5"/>
  <c r="J1395" i="5"/>
  <c r="P1394" i="5"/>
  <c r="O1394" i="5"/>
  <c r="P1393" i="5"/>
  <c r="J1393" i="5"/>
  <c r="P1392" i="5"/>
  <c r="J1392" i="5"/>
  <c r="P1391" i="5"/>
  <c r="J1391" i="5"/>
  <c r="P1390" i="5"/>
  <c r="J1390" i="5"/>
  <c r="P1389" i="5"/>
  <c r="P1388" i="5"/>
  <c r="J1388" i="5"/>
  <c r="P1387" i="5"/>
  <c r="J1387" i="5"/>
  <c r="P1386" i="5"/>
  <c r="J1386" i="5"/>
  <c r="P1385" i="5"/>
  <c r="J1385" i="5"/>
  <c r="P1384" i="5"/>
  <c r="P1383" i="5"/>
  <c r="J1383" i="5"/>
  <c r="P1382" i="5"/>
  <c r="O1382" i="5"/>
  <c r="P1381" i="5"/>
  <c r="P1380" i="5"/>
  <c r="O1380" i="5"/>
  <c r="P1379" i="5"/>
  <c r="J1379" i="5"/>
  <c r="P1378" i="5"/>
  <c r="O1378" i="5"/>
  <c r="P1377" i="5"/>
  <c r="J1377" i="5"/>
  <c r="P1376" i="5"/>
  <c r="P1375" i="5"/>
  <c r="J1375" i="5"/>
  <c r="P1374" i="5"/>
  <c r="O1374" i="5"/>
  <c r="P1373" i="5"/>
  <c r="J1373" i="5"/>
  <c r="P1372" i="5"/>
  <c r="P1371" i="5"/>
  <c r="J1371" i="5"/>
  <c r="P1370" i="5"/>
  <c r="O1370" i="5"/>
  <c r="P1369" i="5"/>
  <c r="J1369" i="5"/>
  <c r="P1368" i="5"/>
  <c r="P1367" i="5"/>
  <c r="J1367" i="5"/>
  <c r="P1366" i="5"/>
  <c r="O1366" i="5"/>
  <c r="P1365" i="5"/>
  <c r="J1365" i="5"/>
  <c r="P1364" i="5"/>
  <c r="J1364" i="5"/>
  <c r="O1364" i="5"/>
  <c r="P1363" i="5"/>
  <c r="J1363" i="5"/>
  <c r="P1362" i="5"/>
  <c r="O1362" i="5"/>
  <c r="P1361" i="5"/>
  <c r="J1361" i="5"/>
  <c r="P1360" i="5"/>
  <c r="P1359" i="5"/>
  <c r="J1359" i="5"/>
  <c r="P1358" i="5"/>
  <c r="O1358" i="5"/>
  <c r="P1357" i="5"/>
  <c r="P1356" i="5"/>
  <c r="J1356" i="5"/>
  <c r="O1356" i="5"/>
  <c r="P1355" i="5"/>
  <c r="J1355" i="5"/>
  <c r="P1354" i="5"/>
  <c r="O1354" i="5"/>
  <c r="P1353" i="5"/>
  <c r="J1353" i="5"/>
  <c r="P1352" i="5"/>
  <c r="P1351" i="5"/>
  <c r="J1351" i="5"/>
  <c r="P1350" i="5"/>
  <c r="O1350" i="5"/>
  <c r="P1349" i="5"/>
  <c r="P1348" i="5"/>
  <c r="P1347" i="5"/>
  <c r="J1347" i="5"/>
  <c r="P1346" i="5"/>
  <c r="O1346" i="5"/>
  <c r="P1345" i="5"/>
  <c r="J1345" i="5"/>
  <c r="P1344" i="5"/>
  <c r="P1343" i="5"/>
  <c r="J1343" i="5"/>
  <c r="P1342" i="5"/>
  <c r="O1342" i="5"/>
  <c r="P1341" i="5"/>
  <c r="O1341" i="5"/>
  <c r="J1341" i="5"/>
  <c r="P1340" i="5"/>
  <c r="J1340" i="5"/>
  <c r="P1339" i="5"/>
  <c r="P1338" i="5"/>
  <c r="P1337" i="5"/>
  <c r="P1336" i="5"/>
  <c r="P1335" i="5"/>
  <c r="P1334" i="5"/>
  <c r="P1333" i="5"/>
  <c r="J1333" i="5"/>
  <c r="O1333" i="5"/>
  <c r="P1332" i="5"/>
  <c r="J1332" i="5"/>
  <c r="P1331" i="5"/>
  <c r="P1330" i="5"/>
  <c r="P1329" i="5"/>
  <c r="P1328" i="5"/>
  <c r="P1327" i="5"/>
  <c r="O1327" i="5"/>
  <c r="J1327" i="5"/>
  <c r="P1326" i="5"/>
  <c r="P1325" i="5"/>
  <c r="P1324" i="5"/>
  <c r="J1324" i="5"/>
  <c r="P1323" i="5"/>
  <c r="P1322" i="5"/>
  <c r="P1321" i="5"/>
  <c r="J1321" i="5"/>
  <c r="O1321" i="5"/>
  <c r="P1320" i="5"/>
  <c r="P1319" i="5"/>
  <c r="P1318" i="5"/>
  <c r="O1318" i="5"/>
  <c r="P1317" i="5"/>
  <c r="J1317" i="5"/>
  <c r="P1316" i="5"/>
  <c r="O1316" i="5"/>
  <c r="P1315" i="5"/>
  <c r="P1314" i="5"/>
  <c r="P1313" i="5"/>
  <c r="J1313" i="5"/>
  <c r="P1312" i="5"/>
  <c r="P1311" i="5"/>
  <c r="O1311" i="5"/>
  <c r="P1310" i="5"/>
  <c r="P1309" i="5"/>
  <c r="O1309" i="5"/>
  <c r="P1308" i="5"/>
  <c r="P1307" i="5"/>
  <c r="J1307" i="5"/>
  <c r="O1307" i="5"/>
  <c r="P1306" i="5"/>
  <c r="P1305" i="5"/>
  <c r="P1304" i="5"/>
  <c r="P1303" i="5"/>
  <c r="O1303" i="5"/>
  <c r="P1302" i="5"/>
  <c r="P1301" i="5"/>
  <c r="O1301" i="5"/>
  <c r="J1301" i="5"/>
  <c r="P1300" i="5"/>
  <c r="P1299" i="5"/>
  <c r="O1299" i="5"/>
  <c r="P1298" i="5"/>
  <c r="P1297" i="5"/>
  <c r="P1296" i="5"/>
  <c r="P1295" i="5"/>
  <c r="O1295" i="5"/>
  <c r="P1294" i="5"/>
  <c r="P1293" i="5"/>
  <c r="J1293" i="5"/>
  <c r="O1293" i="5"/>
  <c r="P1292" i="5"/>
  <c r="O1292" i="5"/>
  <c r="P1291" i="5"/>
  <c r="O1291" i="5"/>
  <c r="J1291" i="5"/>
  <c r="P1290" i="5"/>
  <c r="O1290" i="5"/>
  <c r="P1289" i="5"/>
  <c r="O1289" i="5"/>
  <c r="J1289" i="5"/>
  <c r="P1288" i="5"/>
  <c r="P1287" i="5"/>
  <c r="O1287" i="5"/>
  <c r="J1287" i="5"/>
  <c r="P1286" i="5"/>
  <c r="O1286" i="5"/>
  <c r="P1285" i="5"/>
  <c r="O1285" i="5"/>
  <c r="J1285" i="5"/>
  <c r="P1284" i="5"/>
  <c r="O1284" i="5"/>
  <c r="P1283" i="5"/>
  <c r="O1283" i="5"/>
  <c r="J1283" i="5"/>
  <c r="P1282" i="5"/>
  <c r="P1281" i="5"/>
  <c r="O1281" i="5"/>
  <c r="J1281" i="5"/>
  <c r="P1280" i="5"/>
  <c r="P1279" i="5"/>
  <c r="P1278" i="5"/>
  <c r="P1277" i="5"/>
  <c r="P1276" i="5"/>
  <c r="O1276" i="5"/>
  <c r="P1275" i="5"/>
  <c r="O1275" i="5"/>
  <c r="P1274" i="5"/>
  <c r="P1273" i="5"/>
  <c r="J1273" i="5"/>
  <c r="P1272" i="5"/>
  <c r="P1271" i="5"/>
  <c r="O1271" i="5"/>
  <c r="P1270" i="5"/>
  <c r="P1269" i="5"/>
  <c r="J1269" i="5"/>
  <c r="P1268" i="5"/>
  <c r="O1268" i="5"/>
  <c r="P1267" i="5"/>
  <c r="J1267" i="5"/>
  <c r="O1267" i="5"/>
  <c r="P1266" i="5"/>
  <c r="P1265" i="5"/>
  <c r="J1265" i="5"/>
  <c r="O1265" i="5"/>
  <c r="P1264" i="5"/>
  <c r="O1264" i="5"/>
  <c r="P1263" i="5"/>
  <c r="J1263" i="5"/>
  <c r="O1263" i="5"/>
  <c r="P1262" i="5"/>
  <c r="P1261" i="5"/>
  <c r="J1261" i="5"/>
  <c r="O1261" i="5"/>
  <c r="P1260" i="5"/>
  <c r="O1260" i="5"/>
  <c r="P1259" i="5"/>
  <c r="O1259" i="5"/>
  <c r="J1259" i="5"/>
  <c r="P1258" i="5"/>
  <c r="P1257" i="5"/>
  <c r="O1257" i="5"/>
  <c r="J1257" i="5"/>
  <c r="P1256" i="5"/>
  <c r="P1255" i="5"/>
  <c r="O1255" i="5"/>
  <c r="J1255" i="5"/>
  <c r="P1254" i="5"/>
  <c r="O1254" i="5"/>
  <c r="P1253" i="5"/>
  <c r="O1253" i="5"/>
  <c r="J1253" i="5"/>
  <c r="P1252" i="5"/>
  <c r="O1252" i="5"/>
  <c r="P1251" i="5"/>
  <c r="O1251" i="5"/>
  <c r="P1250" i="5"/>
  <c r="P1249" i="5"/>
  <c r="O1249" i="5"/>
  <c r="P1248" i="5"/>
  <c r="P1247" i="5"/>
  <c r="J1247" i="5"/>
  <c r="P1246" i="5"/>
  <c r="P1245" i="5"/>
  <c r="P1244" i="5"/>
  <c r="O1244" i="5"/>
  <c r="P1243" i="5"/>
  <c r="J1243" i="5"/>
  <c r="O1243" i="5"/>
  <c r="P1242" i="5"/>
  <c r="O1242" i="5"/>
  <c r="P1241" i="5"/>
  <c r="J1241" i="5"/>
  <c r="O1241" i="5"/>
  <c r="P1240" i="5"/>
  <c r="P1239" i="5"/>
  <c r="J1239" i="5"/>
  <c r="P1238" i="5"/>
  <c r="P1237" i="5"/>
  <c r="J1237" i="5"/>
  <c r="P1236" i="5"/>
  <c r="O1236" i="5"/>
  <c r="P1235" i="5"/>
  <c r="P1234" i="5"/>
  <c r="P1233" i="5"/>
  <c r="P1232" i="5"/>
  <c r="P1231" i="5"/>
  <c r="P1230" i="5"/>
  <c r="P1229" i="5"/>
  <c r="P1228" i="5"/>
  <c r="P1227" i="5"/>
  <c r="J1227" i="5"/>
  <c r="O1227" i="5"/>
  <c r="P1226" i="5"/>
  <c r="O1226" i="5"/>
  <c r="P1225" i="5"/>
  <c r="J1225" i="5"/>
  <c r="O1225" i="5"/>
  <c r="P1224" i="5"/>
  <c r="P1223" i="5"/>
  <c r="P1222" i="5"/>
  <c r="P1221" i="5"/>
  <c r="O1221" i="5"/>
  <c r="P1220" i="5"/>
  <c r="O1220" i="5"/>
  <c r="P1219" i="5"/>
  <c r="O1219" i="5"/>
  <c r="J1219" i="5"/>
  <c r="P1218" i="5"/>
  <c r="P1217" i="5"/>
  <c r="O1217" i="5"/>
  <c r="J1217" i="5"/>
  <c r="P1216" i="5"/>
  <c r="O1216" i="5"/>
  <c r="P1215" i="5"/>
  <c r="O1215" i="5"/>
  <c r="J1215" i="5"/>
  <c r="P1214" i="5"/>
  <c r="O1214" i="5"/>
  <c r="P1213" i="5"/>
  <c r="O1213" i="5"/>
  <c r="J1213" i="5"/>
  <c r="P1212" i="5"/>
  <c r="O1212" i="5"/>
  <c r="P1211" i="5"/>
  <c r="J1211" i="5"/>
  <c r="P1210" i="5"/>
  <c r="P1209" i="5"/>
  <c r="P1208" i="5"/>
  <c r="P1207" i="5"/>
  <c r="J1207" i="5"/>
  <c r="P1206" i="5"/>
  <c r="O1206" i="5"/>
  <c r="P1205" i="5"/>
  <c r="O1205" i="5"/>
  <c r="J1205" i="5"/>
  <c r="P1204" i="5"/>
  <c r="O1204" i="5"/>
  <c r="P1203" i="5"/>
  <c r="J1203" i="5"/>
  <c r="P1202" i="5"/>
  <c r="P1201" i="5"/>
  <c r="O1201" i="5"/>
  <c r="P1200" i="5"/>
  <c r="P1199" i="5"/>
  <c r="J1199" i="5"/>
  <c r="P1198" i="5"/>
  <c r="P1197" i="5"/>
  <c r="O1197" i="5"/>
  <c r="P1196" i="5"/>
  <c r="O1196" i="5"/>
  <c r="P1195" i="5"/>
  <c r="P1194" i="5"/>
  <c r="P1193" i="5"/>
  <c r="O1193" i="5"/>
  <c r="P1192" i="5"/>
  <c r="P1191" i="5"/>
  <c r="J1191" i="5"/>
  <c r="O1191" i="5"/>
  <c r="P1190" i="5"/>
  <c r="O1190" i="5"/>
  <c r="P1189" i="5"/>
  <c r="J1189" i="5"/>
  <c r="O1189" i="5"/>
  <c r="P1188" i="5"/>
  <c r="O1188" i="5"/>
  <c r="P1187" i="5"/>
  <c r="O1187" i="5"/>
  <c r="J1187" i="5"/>
  <c r="P1186" i="5"/>
  <c r="O1186" i="5"/>
  <c r="P1185" i="5"/>
  <c r="O1185" i="5"/>
  <c r="J1185" i="5"/>
  <c r="P1184" i="5"/>
  <c r="O1184" i="5"/>
  <c r="P1183" i="5"/>
  <c r="O1183" i="5"/>
  <c r="J1183" i="5"/>
  <c r="P1182" i="5"/>
  <c r="O1182" i="5"/>
  <c r="P1181" i="5"/>
  <c r="O1181" i="5"/>
  <c r="J1181" i="5"/>
  <c r="P1180" i="5"/>
  <c r="O1180" i="5"/>
  <c r="P1179" i="5"/>
  <c r="J1179" i="5"/>
  <c r="P1178" i="5"/>
  <c r="P1177" i="5"/>
  <c r="O1177" i="5"/>
  <c r="J1177" i="5"/>
  <c r="P1176" i="5"/>
  <c r="P1175" i="5"/>
  <c r="J1175" i="5"/>
  <c r="P1174" i="5"/>
  <c r="O1174" i="5"/>
  <c r="P1173" i="5"/>
  <c r="P1172" i="5"/>
  <c r="O1172" i="5"/>
  <c r="P1171" i="5"/>
  <c r="O1171" i="5"/>
  <c r="P1170" i="5"/>
  <c r="P1169" i="5"/>
  <c r="J1169" i="5"/>
  <c r="P1168" i="5"/>
  <c r="P1167" i="5"/>
  <c r="O1167" i="5"/>
  <c r="P1166" i="5"/>
  <c r="P1165" i="5"/>
  <c r="J1165" i="5"/>
  <c r="P1164" i="5"/>
  <c r="P1163" i="5"/>
  <c r="J1163" i="5"/>
  <c r="O1163" i="5"/>
  <c r="P1162" i="5"/>
  <c r="P1161" i="5"/>
  <c r="J1161" i="5"/>
  <c r="O1161" i="5"/>
  <c r="P1160" i="5"/>
  <c r="P1159" i="5"/>
  <c r="P1158" i="5"/>
  <c r="P1157" i="5"/>
  <c r="O1157" i="5"/>
  <c r="P1156" i="5"/>
  <c r="O1156" i="5"/>
  <c r="P1155" i="5"/>
  <c r="O1155" i="5"/>
  <c r="J1155" i="5"/>
  <c r="P1154" i="5"/>
  <c r="P1153" i="5"/>
  <c r="O1153" i="5"/>
  <c r="J1153" i="5"/>
  <c r="P1152" i="5"/>
  <c r="O1152" i="5"/>
  <c r="P1151" i="5"/>
  <c r="O1151" i="5"/>
  <c r="J1151" i="5"/>
  <c r="P1150" i="5"/>
  <c r="O1150" i="5"/>
  <c r="P1149" i="5"/>
  <c r="O1149" i="5"/>
  <c r="J1149" i="5"/>
  <c r="P1148" i="5"/>
  <c r="O1148" i="5"/>
  <c r="P1147" i="5"/>
  <c r="J1147" i="5"/>
  <c r="P1146" i="5"/>
  <c r="P1145" i="5"/>
  <c r="P1144" i="5"/>
  <c r="P1143" i="5"/>
  <c r="J1143" i="5"/>
  <c r="P1142" i="5"/>
  <c r="O1142" i="5"/>
  <c r="P1141" i="5"/>
  <c r="P1140" i="5"/>
  <c r="P1139" i="5"/>
  <c r="J1139" i="5"/>
  <c r="P1138" i="5"/>
  <c r="O1138" i="5"/>
  <c r="P1137" i="5"/>
  <c r="P1136" i="5"/>
  <c r="P1135" i="5"/>
  <c r="P1134" i="5"/>
  <c r="P1133" i="5"/>
  <c r="P1132" i="5"/>
  <c r="P1131" i="5"/>
  <c r="J1131" i="5"/>
  <c r="P1130" i="5"/>
  <c r="O1130" i="5"/>
  <c r="P1129" i="5"/>
  <c r="J1129" i="5"/>
  <c r="P1128" i="5"/>
  <c r="O1128" i="5"/>
  <c r="P1127" i="5"/>
  <c r="O1127" i="5"/>
  <c r="P1126" i="5"/>
  <c r="P1125" i="5"/>
  <c r="P1124" i="5"/>
  <c r="O1124" i="5"/>
  <c r="P1123" i="5"/>
  <c r="J1123" i="5"/>
  <c r="P1122" i="5"/>
  <c r="O1122" i="5"/>
  <c r="P1121" i="5"/>
  <c r="J1121" i="5"/>
  <c r="P1120" i="5"/>
  <c r="O1120" i="5"/>
  <c r="P1119" i="5"/>
  <c r="P1118" i="5"/>
  <c r="P1117" i="5"/>
  <c r="P1116" i="5"/>
  <c r="O1116" i="5"/>
  <c r="P1115" i="5"/>
  <c r="J1115" i="5"/>
  <c r="P1114" i="5"/>
  <c r="O1114" i="5"/>
  <c r="P1113" i="5"/>
  <c r="J1113" i="5"/>
  <c r="P1112" i="5"/>
  <c r="O1112" i="5"/>
  <c r="P1111" i="5"/>
  <c r="O1111" i="5"/>
  <c r="P1110" i="5"/>
  <c r="P1109" i="5"/>
  <c r="P1108" i="5"/>
  <c r="O1108" i="5"/>
  <c r="P1107" i="5"/>
  <c r="J1107" i="5"/>
  <c r="P1106" i="5"/>
  <c r="O1106" i="5"/>
  <c r="P1105" i="5"/>
  <c r="J1105" i="5"/>
  <c r="P1104" i="5"/>
  <c r="O1104" i="5"/>
  <c r="P1103" i="5"/>
  <c r="O1103" i="5"/>
  <c r="P1102" i="5"/>
  <c r="O1102" i="5"/>
  <c r="P1101" i="5"/>
  <c r="P1100" i="5"/>
  <c r="P1099" i="5"/>
  <c r="J1099" i="5"/>
  <c r="P1098" i="5"/>
  <c r="O1098" i="5"/>
  <c r="P1097" i="5"/>
  <c r="J1097" i="5"/>
  <c r="P1096" i="5"/>
  <c r="O1096" i="5"/>
  <c r="P1095" i="5"/>
  <c r="P1094" i="5"/>
  <c r="O1094" i="5"/>
  <c r="P1093" i="5"/>
  <c r="P1092" i="5"/>
  <c r="P1091" i="5"/>
  <c r="J1091" i="5"/>
  <c r="P1090" i="5"/>
  <c r="O1090" i="5"/>
  <c r="P1089" i="5"/>
  <c r="J1089" i="5"/>
  <c r="P1088" i="5"/>
  <c r="O1088" i="5"/>
  <c r="P1087" i="5"/>
  <c r="P1086" i="5"/>
  <c r="O1086" i="5"/>
  <c r="P1085" i="5"/>
  <c r="P1084" i="5"/>
  <c r="P1083" i="5"/>
  <c r="J1083" i="5"/>
  <c r="P1082" i="5"/>
  <c r="O1082" i="5"/>
  <c r="P1081" i="5"/>
  <c r="J1081" i="5"/>
  <c r="P1080" i="5"/>
  <c r="O1080" i="5"/>
  <c r="P1079" i="5"/>
  <c r="O1079" i="5"/>
  <c r="P1078" i="5"/>
  <c r="O1078" i="5"/>
  <c r="P1077" i="5"/>
  <c r="P1076" i="5"/>
  <c r="P1075" i="5"/>
  <c r="P1074" i="5"/>
  <c r="P1073" i="5"/>
  <c r="J1073" i="5"/>
  <c r="P1072" i="5"/>
  <c r="P1071" i="5"/>
  <c r="O1071" i="5"/>
  <c r="P1070" i="5"/>
  <c r="P1069" i="5"/>
  <c r="P1068" i="5"/>
  <c r="P1067" i="5"/>
  <c r="J1067" i="5"/>
  <c r="P1066" i="5"/>
  <c r="O1066" i="5"/>
  <c r="P1065" i="5"/>
  <c r="J1065" i="5"/>
  <c r="P1064" i="5"/>
  <c r="O1064" i="5"/>
  <c r="P1063" i="5"/>
  <c r="P1062" i="5"/>
  <c r="P1061" i="5"/>
  <c r="P1060" i="5"/>
  <c r="J1060" i="5"/>
  <c r="P1059" i="5"/>
  <c r="P1058" i="5"/>
  <c r="J1058" i="5"/>
  <c r="P1057" i="5"/>
  <c r="P1056" i="5"/>
  <c r="J1056" i="5"/>
  <c r="P1055" i="5"/>
  <c r="P1054" i="5"/>
  <c r="J1054" i="5"/>
  <c r="P1053" i="5"/>
  <c r="J1053" i="5"/>
  <c r="P1052" i="5"/>
  <c r="J1052" i="5"/>
  <c r="O1052" i="5"/>
  <c r="P1051" i="5"/>
  <c r="P1050" i="5"/>
  <c r="J1050" i="5"/>
  <c r="P1049" i="5"/>
  <c r="P1048" i="5"/>
  <c r="J1048" i="5"/>
  <c r="P1047" i="5"/>
  <c r="P1046" i="5"/>
  <c r="J1046" i="5"/>
  <c r="P1045" i="5"/>
  <c r="P1044" i="5"/>
  <c r="J1044" i="5"/>
  <c r="O1044" i="5"/>
  <c r="P1043" i="5"/>
  <c r="P1042" i="5"/>
  <c r="J1042" i="5"/>
  <c r="P1041" i="5"/>
  <c r="P1040" i="5"/>
  <c r="J1040" i="5"/>
  <c r="P1039" i="5"/>
  <c r="P1038" i="5"/>
  <c r="J1038" i="5"/>
  <c r="P1037" i="5"/>
  <c r="P1036" i="5"/>
  <c r="J1036" i="5"/>
  <c r="O1036" i="5"/>
  <c r="P1035" i="5"/>
  <c r="P1034" i="5"/>
  <c r="J1034" i="5"/>
  <c r="P1033" i="5"/>
  <c r="P1032" i="5"/>
  <c r="J1032" i="5"/>
  <c r="P1031" i="5"/>
  <c r="P1030" i="5"/>
  <c r="J1030" i="5"/>
  <c r="P1029" i="5"/>
  <c r="P1028" i="5"/>
  <c r="J1028" i="5"/>
  <c r="O1028" i="5"/>
  <c r="P1027" i="5"/>
  <c r="P1026" i="5"/>
  <c r="J1026" i="5"/>
  <c r="P1025" i="5"/>
  <c r="P1024" i="5"/>
  <c r="J1024" i="5"/>
  <c r="P1023" i="5"/>
  <c r="P1022" i="5"/>
  <c r="J1022" i="5"/>
  <c r="P1021" i="5"/>
  <c r="P1020" i="5"/>
  <c r="J1020" i="5"/>
  <c r="O1020" i="5"/>
  <c r="P1019" i="5"/>
  <c r="P1018" i="5"/>
  <c r="J1018" i="5"/>
  <c r="P1017" i="5"/>
  <c r="P1016" i="5"/>
  <c r="J1016" i="5"/>
  <c r="P1015" i="5"/>
  <c r="P1014" i="5"/>
  <c r="J1014" i="5"/>
  <c r="P1013" i="5"/>
  <c r="P1012" i="5"/>
  <c r="J1012" i="5"/>
  <c r="O1012" i="5"/>
  <c r="P1011" i="5"/>
  <c r="P1010" i="5"/>
  <c r="J1010" i="5"/>
  <c r="P1009" i="5"/>
  <c r="P1008" i="5"/>
  <c r="J1008" i="5"/>
  <c r="P1007" i="5"/>
  <c r="P1006" i="5"/>
  <c r="J1006" i="5"/>
  <c r="P1005" i="5"/>
  <c r="P1004" i="5"/>
  <c r="J1004" i="5"/>
  <c r="O1004" i="5"/>
  <c r="P1003" i="5"/>
  <c r="P1002" i="5"/>
  <c r="J1002" i="5"/>
  <c r="P1001" i="5"/>
  <c r="P1000" i="5"/>
  <c r="J1000" i="5"/>
  <c r="P999" i="5"/>
  <c r="P998" i="5"/>
  <c r="J998" i="5"/>
  <c r="P997" i="5"/>
  <c r="P996" i="5"/>
  <c r="J996" i="5"/>
  <c r="O996" i="5"/>
  <c r="P995" i="5"/>
  <c r="P994" i="5"/>
  <c r="J994" i="5"/>
  <c r="P993" i="5"/>
  <c r="P992" i="5"/>
  <c r="J992" i="5"/>
  <c r="P991" i="5"/>
  <c r="P990" i="5"/>
  <c r="J990" i="5"/>
  <c r="P989" i="5"/>
  <c r="P988" i="5"/>
  <c r="J988" i="5"/>
  <c r="O988" i="5"/>
  <c r="P987" i="5"/>
  <c r="P986" i="5"/>
  <c r="J986" i="5"/>
  <c r="P985" i="5"/>
  <c r="P984" i="5"/>
  <c r="J984" i="5"/>
  <c r="P983" i="5"/>
  <c r="P982" i="5"/>
  <c r="J982" i="5"/>
  <c r="P981" i="5"/>
  <c r="P980" i="5"/>
  <c r="J980" i="5"/>
  <c r="O980" i="5"/>
  <c r="P979" i="5"/>
  <c r="P978" i="5"/>
  <c r="J978" i="5"/>
  <c r="P977" i="5"/>
  <c r="P976" i="5"/>
  <c r="J976" i="5"/>
  <c r="P975" i="5"/>
  <c r="P974" i="5"/>
  <c r="J974" i="5"/>
  <c r="P973" i="5"/>
  <c r="P972" i="5"/>
  <c r="J972" i="5"/>
  <c r="O972" i="5"/>
  <c r="P971" i="5"/>
  <c r="P970" i="5"/>
  <c r="J970" i="5"/>
  <c r="P969" i="5"/>
  <c r="P968" i="5"/>
  <c r="J968" i="5"/>
  <c r="P967" i="5"/>
  <c r="P966" i="5"/>
  <c r="J966" i="5"/>
  <c r="P965" i="5"/>
  <c r="P964" i="5"/>
  <c r="J964" i="5"/>
  <c r="O964" i="5"/>
  <c r="P963" i="5"/>
  <c r="P962" i="5"/>
  <c r="J962" i="5"/>
  <c r="P961" i="5"/>
  <c r="P960" i="5"/>
  <c r="J960" i="5"/>
  <c r="P959" i="5"/>
  <c r="P958" i="5"/>
  <c r="J958" i="5"/>
  <c r="P957" i="5"/>
  <c r="P956" i="5"/>
  <c r="J956" i="5"/>
  <c r="O956" i="5"/>
  <c r="P955" i="5"/>
  <c r="P954" i="5"/>
  <c r="J954" i="5"/>
  <c r="P953" i="5"/>
  <c r="P952" i="5"/>
  <c r="J952" i="5"/>
  <c r="P951" i="5"/>
  <c r="P950" i="5"/>
  <c r="J950" i="5"/>
  <c r="P949" i="5"/>
  <c r="P948" i="5"/>
  <c r="J948" i="5"/>
  <c r="O948" i="5"/>
  <c r="P947" i="5"/>
  <c r="P946" i="5"/>
  <c r="J946" i="5"/>
  <c r="P945" i="5"/>
  <c r="P944" i="5"/>
  <c r="J944" i="5"/>
  <c r="P943" i="5"/>
  <c r="P942" i="5"/>
  <c r="J942" i="5"/>
  <c r="P941" i="5"/>
  <c r="P940" i="5"/>
  <c r="J940" i="5"/>
  <c r="O940" i="5"/>
  <c r="P939" i="5"/>
  <c r="P938" i="5"/>
  <c r="J938" i="5"/>
  <c r="P937" i="5"/>
  <c r="P936" i="5"/>
  <c r="J936" i="5"/>
  <c r="P935" i="5"/>
  <c r="P934" i="5"/>
  <c r="J934" i="5"/>
  <c r="P933" i="5"/>
  <c r="P932" i="5"/>
  <c r="J932" i="5"/>
  <c r="O932" i="5"/>
  <c r="P931" i="5"/>
  <c r="P930" i="5"/>
  <c r="J930" i="5"/>
  <c r="P929" i="5"/>
  <c r="P928" i="5"/>
  <c r="J928" i="5"/>
  <c r="P927" i="5"/>
  <c r="P926" i="5"/>
  <c r="J926" i="5"/>
  <c r="P925" i="5"/>
  <c r="P924" i="5"/>
  <c r="J924" i="5"/>
  <c r="O924" i="5"/>
  <c r="P923" i="5"/>
  <c r="P922" i="5"/>
  <c r="J922" i="5"/>
  <c r="P921" i="5"/>
  <c r="P920" i="5"/>
  <c r="J920" i="5"/>
  <c r="P919" i="5"/>
  <c r="P918" i="5"/>
  <c r="J918" i="5"/>
  <c r="P917" i="5"/>
  <c r="P916" i="5"/>
  <c r="J916" i="5"/>
  <c r="O916" i="5"/>
  <c r="P915" i="5"/>
  <c r="P914" i="5"/>
  <c r="J914" i="5"/>
  <c r="P913" i="5"/>
  <c r="P912" i="5"/>
  <c r="J912" i="5"/>
  <c r="P911" i="5"/>
  <c r="P910" i="5"/>
  <c r="J910" i="5"/>
  <c r="P909" i="5"/>
  <c r="P908" i="5"/>
  <c r="J908" i="5"/>
  <c r="O908" i="5"/>
  <c r="P907" i="5"/>
  <c r="P906" i="5"/>
  <c r="J906" i="5"/>
  <c r="P905" i="5"/>
  <c r="P904" i="5"/>
  <c r="J904" i="5"/>
  <c r="P903" i="5"/>
  <c r="P902" i="5"/>
  <c r="J902" i="5"/>
  <c r="P901" i="5"/>
  <c r="P900" i="5"/>
  <c r="J900" i="5"/>
  <c r="O900" i="5"/>
  <c r="P899" i="5"/>
  <c r="P898" i="5"/>
  <c r="J898" i="5"/>
  <c r="P897" i="5"/>
  <c r="P896" i="5"/>
  <c r="J896" i="5"/>
  <c r="P895" i="5"/>
  <c r="P894" i="5"/>
  <c r="J894" i="5"/>
  <c r="P893" i="5"/>
  <c r="P892" i="5"/>
  <c r="J892" i="5"/>
  <c r="O892" i="5"/>
  <c r="P891" i="5"/>
  <c r="P890" i="5"/>
  <c r="J890" i="5"/>
  <c r="P889" i="5"/>
  <c r="P888" i="5"/>
  <c r="J888" i="5"/>
  <c r="P887" i="5"/>
  <c r="P886" i="5"/>
  <c r="J886" i="5"/>
  <c r="P885" i="5"/>
  <c r="P884" i="5"/>
  <c r="J884" i="5"/>
  <c r="O884" i="5"/>
  <c r="P883" i="5"/>
  <c r="P882" i="5"/>
  <c r="P881" i="5"/>
  <c r="P880" i="5"/>
  <c r="J880" i="5"/>
  <c r="P879" i="5"/>
  <c r="P878" i="5"/>
  <c r="J878" i="5"/>
  <c r="P877" i="5"/>
  <c r="P876" i="5"/>
  <c r="J876" i="5"/>
  <c r="O876" i="5"/>
  <c r="P875" i="5"/>
  <c r="P874" i="5"/>
  <c r="P873" i="5"/>
  <c r="P872" i="5"/>
  <c r="P871" i="5"/>
  <c r="P870" i="5"/>
  <c r="P869" i="5"/>
  <c r="P868" i="5"/>
  <c r="P867" i="5"/>
  <c r="P866" i="5"/>
  <c r="J866" i="5"/>
  <c r="P865" i="5"/>
  <c r="P864" i="5"/>
  <c r="J864" i="5"/>
  <c r="P863" i="5"/>
  <c r="P862" i="5"/>
  <c r="P861" i="5"/>
  <c r="P860" i="5"/>
  <c r="P859" i="5"/>
  <c r="P858" i="5"/>
  <c r="J858" i="5"/>
  <c r="P857" i="5"/>
  <c r="P856" i="5"/>
  <c r="J856" i="5"/>
  <c r="P855" i="5"/>
  <c r="P854" i="5"/>
  <c r="P853" i="5"/>
  <c r="P852" i="5"/>
  <c r="P851" i="5"/>
  <c r="P850" i="5"/>
  <c r="J850" i="5"/>
  <c r="P849" i="5"/>
  <c r="P848" i="5"/>
  <c r="P847" i="5"/>
  <c r="P846" i="5"/>
  <c r="O846" i="5"/>
  <c r="P845" i="5"/>
  <c r="O845" i="5"/>
  <c r="P844" i="5"/>
  <c r="P843" i="5"/>
  <c r="P842" i="5"/>
  <c r="J842" i="5"/>
  <c r="P841" i="5"/>
  <c r="P840" i="5"/>
  <c r="P839" i="5"/>
  <c r="P838" i="5"/>
  <c r="P837" i="5"/>
  <c r="O837" i="5"/>
  <c r="P836" i="5"/>
  <c r="P835" i="5"/>
  <c r="O835" i="5"/>
  <c r="P834" i="5"/>
  <c r="J834" i="5"/>
  <c r="P833" i="5"/>
  <c r="P832" i="5"/>
  <c r="P831" i="5"/>
  <c r="P830" i="5"/>
  <c r="P829" i="5"/>
  <c r="O829" i="5"/>
  <c r="P828" i="5"/>
  <c r="P827" i="5"/>
  <c r="P826" i="5"/>
  <c r="J826" i="5"/>
  <c r="P825" i="5"/>
  <c r="P824" i="5"/>
  <c r="P823" i="5"/>
  <c r="P822" i="5"/>
  <c r="O822" i="5"/>
  <c r="P821" i="5"/>
  <c r="O821" i="5"/>
  <c r="P820" i="5"/>
  <c r="P819" i="5"/>
  <c r="P818" i="5"/>
  <c r="J818" i="5"/>
  <c r="P817" i="5"/>
  <c r="P816" i="5"/>
  <c r="P815" i="5"/>
  <c r="P814" i="5"/>
  <c r="O814" i="5"/>
  <c r="P813" i="5"/>
  <c r="O813" i="5"/>
  <c r="P812" i="5"/>
  <c r="P811" i="5"/>
  <c r="P810" i="5"/>
  <c r="J810" i="5"/>
  <c r="P809" i="5"/>
  <c r="P808" i="5"/>
  <c r="P807" i="5"/>
  <c r="P806" i="5"/>
  <c r="P805" i="5"/>
  <c r="O805" i="5"/>
  <c r="P804" i="5"/>
  <c r="P803" i="5"/>
  <c r="J803" i="5"/>
  <c r="O803" i="5"/>
  <c r="P802" i="5"/>
  <c r="O802" i="5"/>
  <c r="P801" i="5"/>
  <c r="O801" i="5"/>
  <c r="P800" i="5"/>
  <c r="P799" i="5"/>
  <c r="P798" i="5"/>
  <c r="O798" i="5"/>
  <c r="P797" i="5"/>
  <c r="O797" i="5"/>
  <c r="P796" i="5"/>
  <c r="O796" i="5"/>
  <c r="P795" i="5"/>
  <c r="P794" i="5"/>
  <c r="P793" i="5"/>
  <c r="J793" i="5"/>
  <c r="O793" i="5"/>
  <c r="P792" i="5"/>
  <c r="P791" i="5"/>
  <c r="P790" i="5"/>
  <c r="P789" i="5"/>
  <c r="O789" i="5"/>
  <c r="P788" i="5"/>
  <c r="P787" i="5"/>
  <c r="J787" i="5"/>
  <c r="O787" i="5"/>
  <c r="P786" i="5"/>
  <c r="O786" i="5"/>
  <c r="P785" i="5"/>
  <c r="P784" i="5"/>
  <c r="P783" i="5"/>
  <c r="P782" i="5"/>
  <c r="O782" i="5"/>
  <c r="P781" i="5"/>
  <c r="O781" i="5"/>
  <c r="P780" i="5"/>
  <c r="O780" i="5"/>
  <c r="P779" i="5"/>
  <c r="P778" i="5"/>
  <c r="P777" i="5"/>
  <c r="P776" i="5"/>
  <c r="P775" i="5"/>
  <c r="P774" i="5"/>
  <c r="O774" i="5"/>
  <c r="P773" i="5"/>
  <c r="O773" i="5"/>
  <c r="P772" i="5"/>
  <c r="O772" i="5"/>
  <c r="P771" i="5"/>
  <c r="O771" i="5"/>
  <c r="J771" i="5"/>
  <c r="P770" i="5"/>
  <c r="O770" i="5"/>
  <c r="P769" i="5"/>
  <c r="P768" i="5"/>
  <c r="P767" i="5"/>
  <c r="P766" i="5"/>
  <c r="O766" i="5"/>
  <c r="P765" i="5"/>
  <c r="O765" i="5"/>
  <c r="P764" i="5"/>
  <c r="P763" i="5"/>
  <c r="P762" i="5"/>
  <c r="P761" i="5"/>
  <c r="J761" i="5"/>
  <c r="O761" i="5"/>
  <c r="P760" i="5"/>
  <c r="P759" i="5"/>
  <c r="P758" i="5"/>
  <c r="P757" i="5"/>
  <c r="O757" i="5"/>
  <c r="P756" i="5"/>
  <c r="P755" i="5"/>
  <c r="J755" i="5"/>
  <c r="O755" i="5"/>
  <c r="P754" i="5"/>
  <c r="O754" i="5"/>
  <c r="P753" i="5"/>
  <c r="O753" i="5"/>
  <c r="J753" i="5"/>
  <c r="P752" i="5"/>
  <c r="P751" i="5"/>
  <c r="P750" i="5"/>
  <c r="O750" i="5"/>
  <c r="P749" i="5"/>
  <c r="O749" i="5"/>
  <c r="P748" i="5"/>
  <c r="P747" i="5"/>
  <c r="P746" i="5"/>
  <c r="P745" i="5"/>
  <c r="O745" i="5"/>
  <c r="P744" i="5"/>
  <c r="P743" i="5"/>
  <c r="P742" i="5"/>
  <c r="P741" i="5"/>
  <c r="O741" i="5"/>
  <c r="P740" i="5"/>
  <c r="P739" i="5"/>
  <c r="P738" i="5"/>
  <c r="P737" i="5"/>
  <c r="O737" i="5"/>
  <c r="P736" i="5"/>
  <c r="P735" i="5"/>
  <c r="P734" i="5"/>
  <c r="P733" i="5"/>
  <c r="O733" i="5"/>
  <c r="P732" i="5"/>
  <c r="P731" i="5"/>
  <c r="P730" i="5"/>
  <c r="P729" i="5"/>
  <c r="O729" i="5"/>
  <c r="P728" i="5"/>
  <c r="P727" i="5"/>
  <c r="P726" i="5"/>
  <c r="P725" i="5"/>
  <c r="O725" i="5"/>
  <c r="P724" i="5"/>
  <c r="P723" i="5"/>
  <c r="P722" i="5"/>
  <c r="P721" i="5"/>
  <c r="O721" i="5"/>
  <c r="P720" i="5"/>
  <c r="P719" i="5"/>
  <c r="P718" i="5"/>
  <c r="P717" i="5"/>
  <c r="J717" i="5"/>
  <c r="P716" i="5"/>
  <c r="P715" i="5"/>
  <c r="J715" i="5"/>
  <c r="P714" i="5"/>
  <c r="P713" i="5"/>
  <c r="J713" i="5"/>
  <c r="P712" i="5"/>
  <c r="P711" i="5"/>
  <c r="O711" i="5"/>
  <c r="P710" i="5"/>
  <c r="P709" i="5"/>
  <c r="J709" i="5"/>
  <c r="P708" i="5"/>
  <c r="P707" i="5"/>
  <c r="J707" i="5"/>
  <c r="P706" i="5"/>
  <c r="P705" i="5"/>
  <c r="J705" i="5"/>
  <c r="P704" i="5"/>
  <c r="P703" i="5"/>
  <c r="O703" i="5"/>
  <c r="P702" i="5"/>
  <c r="P701" i="5"/>
  <c r="J701" i="5"/>
  <c r="P700" i="5"/>
  <c r="P699" i="5"/>
  <c r="J699" i="5"/>
  <c r="P698" i="5"/>
  <c r="P697" i="5"/>
  <c r="O697" i="5"/>
  <c r="P696" i="5"/>
  <c r="P695" i="5"/>
  <c r="P694" i="5"/>
  <c r="P693" i="5"/>
  <c r="O693" i="5"/>
  <c r="P692" i="5"/>
  <c r="P691" i="5"/>
  <c r="P690" i="5"/>
  <c r="P689" i="5"/>
  <c r="O689" i="5"/>
  <c r="P688" i="5"/>
  <c r="P687" i="5"/>
  <c r="P686" i="5"/>
  <c r="P685" i="5"/>
  <c r="O685" i="5"/>
  <c r="P684" i="5"/>
  <c r="P683" i="5"/>
  <c r="P682" i="5"/>
  <c r="P681" i="5"/>
  <c r="O681" i="5"/>
  <c r="P680" i="5"/>
  <c r="P679" i="5"/>
  <c r="P678" i="5"/>
  <c r="P677" i="5"/>
  <c r="O677" i="5"/>
  <c r="P676" i="5"/>
  <c r="P675" i="5"/>
  <c r="P674" i="5"/>
  <c r="P673" i="5"/>
  <c r="O673" i="5"/>
  <c r="P672" i="5"/>
  <c r="P671" i="5"/>
  <c r="P670" i="5"/>
  <c r="P669" i="5"/>
  <c r="O669" i="5"/>
  <c r="P668" i="5"/>
  <c r="P667" i="5"/>
  <c r="P666" i="5"/>
  <c r="P665" i="5"/>
  <c r="O665" i="5"/>
  <c r="P664" i="5"/>
  <c r="P663" i="5"/>
  <c r="P662" i="5"/>
  <c r="P661" i="5"/>
  <c r="O661" i="5"/>
  <c r="P660" i="5"/>
  <c r="P659" i="5"/>
  <c r="P658" i="5"/>
  <c r="P657" i="5"/>
  <c r="O657" i="5"/>
  <c r="P656" i="5"/>
  <c r="P655" i="5"/>
  <c r="P654" i="5"/>
  <c r="P653" i="5"/>
  <c r="O653" i="5"/>
  <c r="P652" i="5"/>
  <c r="P651" i="5"/>
  <c r="P650" i="5"/>
  <c r="P649" i="5"/>
  <c r="O649" i="5"/>
  <c r="P648" i="5"/>
  <c r="P647" i="5"/>
  <c r="P646" i="5"/>
  <c r="P645" i="5"/>
  <c r="O645" i="5"/>
  <c r="P644" i="5"/>
  <c r="P643" i="5"/>
  <c r="P642" i="5"/>
  <c r="P641" i="5"/>
  <c r="O641" i="5"/>
  <c r="P640" i="5"/>
  <c r="P639" i="5"/>
  <c r="P638" i="5"/>
  <c r="P637" i="5"/>
  <c r="O637" i="5"/>
  <c r="P636" i="5"/>
  <c r="P635" i="5"/>
  <c r="P634" i="5"/>
  <c r="P633" i="5"/>
  <c r="O633" i="5"/>
  <c r="P632" i="5"/>
  <c r="P631" i="5"/>
  <c r="P630" i="5"/>
  <c r="P629" i="5"/>
  <c r="O629" i="5"/>
  <c r="P628" i="5"/>
  <c r="P627" i="5"/>
  <c r="P626" i="5"/>
  <c r="P625" i="5"/>
  <c r="O625" i="5"/>
  <c r="P624" i="5"/>
  <c r="P623" i="5"/>
  <c r="P622" i="5"/>
  <c r="P621" i="5"/>
  <c r="O621" i="5"/>
  <c r="P620" i="5"/>
  <c r="P619" i="5"/>
  <c r="P618" i="5"/>
  <c r="P617" i="5"/>
  <c r="O617" i="5"/>
  <c r="P616" i="5"/>
  <c r="P615" i="5"/>
  <c r="P614" i="5"/>
  <c r="P613" i="5"/>
  <c r="O613" i="5"/>
  <c r="P612" i="5"/>
  <c r="P611" i="5"/>
  <c r="P610" i="5"/>
  <c r="P609" i="5"/>
  <c r="O609" i="5"/>
  <c r="P608" i="5"/>
  <c r="P607" i="5"/>
  <c r="P606" i="5"/>
  <c r="P605" i="5"/>
  <c r="O605" i="5"/>
  <c r="P604" i="5"/>
  <c r="P603" i="5"/>
  <c r="P602" i="5"/>
  <c r="P601" i="5"/>
  <c r="O601" i="5"/>
  <c r="P600" i="5"/>
  <c r="P599" i="5"/>
  <c r="P598" i="5"/>
  <c r="P597" i="5"/>
  <c r="O597" i="5"/>
  <c r="P596" i="5"/>
  <c r="P595" i="5"/>
  <c r="P594" i="5"/>
  <c r="P593" i="5"/>
  <c r="O593" i="5"/>
  <c r="P592" i="5"/>
  <c r="P591" i="5"/>
  <c r="P590" i="5"/>
  <c r="P589" i="5"/>
  <c r="O589" i="5"/>
  <c r="P588" i="5"/>
  <c r="P587" i="5"/>
  <c r="P586" i="5"/>
  <c r="P585" i="5"/>
  <c r="O585" i="5"/>
  <c r="P584" i="5"/>
  <c r="P583" i="5"/>
  <c r="P582" i="5"/>
  <c r="P581" i="5"/>
  <c r="O581" i="5"/>
  <c r="P580" i="5"/>
  <c r="P579" i="5"/>
  <c r="P578" i="5"/>
  <c r="P577" i="5"/>
  <c r="O577" i="5"/>
  <c r="P576" i="5"/>
  <c r="P575" i="5"/>
  <c r="P574" i="5"/>
  <c r="P573" i="5"/>
  <c r="O573" i="5"/>
  <c r="P572" i="5"/>
  <c r="P571" i="5"/>
  <c r="P570" i="5"/>
  <c r="P569" i="5"/>
  <c r="O569" i="5"/>
  <c r="P568" i="5"/>
  <c r="P567" i="5"/>
  <c r="P566" i="5"/>
  <c r="P565" i="5"/>
  <c r="O565" i="5"/>
  <c r="P564" i="5"/>
  <c r="P563" i="5"/>
  <c r="P562" i="5"/>
  <c r="P561" i="5"/>
  <c r="O561" i="5"/>
  <c r="P560" i="5"/>
  <c r="P559" i="5"/>
  <c r="P558" i="5"/>
  <c r="P557" i="5"/>
  <c r="O557" i="5"/>
  <c r="P556" i="5"/>
  <c r="P555" i="5"/>
  <c r="P554" i="5"/>
  <c r="P553" i="5"/>
  <c r="O553" i="5"/>
  <c r="P552" i="5"/>
  <c r="P551" i="5"/>
  <c r="P550" i="5"/>
  <c r="P549" i="5"/>
  <c r="O549" i="5"/>
  <c r="P548" i="5"/>
  <c r="P547" i="5"/>
  <c r="P546" i="5"/>
  <c r="P545" i="5"/>
  <c r="O545" i="5"/>
  <c r="P544" i="5"/>
  <c r="P543" i="5"/>
  <c r="P542" i="5"/>
  <c r="P541" i="5"/>
  <c r="O541" i="5"/>
  <c r="P540" i="5"/>
  <c r="P539" i="5"/>
  <c r="P538" i="5"/>
  <c r="P537" i="5"/>
  <c r="O537" i="5"/>
  <c r="P536" i="5"/>
  <c r="P535" i="5"/>
  <c r="P534" i="5"/>
  <c r="P533" i="5"/>
  <c r="O533" i="5"/>
  <c r="P532" i="5"/>
  <c r="P531" i="5"/>
  <c r="P530" i="5"/>
  <c r="P529" i="5"/>
  <c r="O529" i="5"/>
  <c r="P528" i="5"/>
  <c r="P527" i="5"/>
  <c r="P526" i="5"/>
  <c r="P525" i="5"/>
  <c r="O525" i="5"/>
  <c r="P524" i="5"/>
  <c r="P523" i="5"/>
  <c r="P522" i="5"/>
  <c r="P521" i="5"/>
  <c r="O521" i="5"/>
  <c r="P520" i="5"/>
  <c r="P519" i="5"/>
  <c r="P518" i="5"/>
  <c r="P517" i="5"/>
  <c r="O517" i="5"/>
  <c r="P516" i="5"/>
  <c r="P515" i="5"/>
  <c r="P514" i="5"/>
  <c r="P513" i="5"/>
  <c r="O513" i="5"/>
  <c r="P512" i="5"/>
  <c r="P511" i="5"/>
  <c r="P510" i="5"/>
  <c r="P509" i="5"/>
  <c r="O509" i="5"/>
  <c r="P508" i="5"/>
  <c r="P507" i="5"/>
  <c r="P506" i="5"/>
  <c r="P505" i="5"/>
  <c r="O505" i="5"/>
  <c r="P504" i="5"/>
  <c r="P503" i="5"/>
  <c r="P502" i="5"/>
  <c r="P501" i="5"/>
  <c r="O501" i="5"/>
  <c r="P500" i="5"/>
  <c r="P499" i="5"/>
  <c r="P498" i="5"/>
  <c r="P497" i="5"/>
  <c r="O497" i="5"/>
  <c r="P496" i="5"/>
  <c r="P495" i="5"/>
  <c r="P494" i="5"/>
  <c r="P493" i="5"/>
  <c r="O493" i="5"/>
  <c r="P492" i="5"/>
  <c r="P491" i="5"/>
  <c r="P490" i="5"/>
  <c r="P489" i="5"/>
  <c r="O489" i="5"/>
  <c r="P488" i="5"/>
  <c r="P487" i="5"/>
  <c r="P486" i="5"/>
  <c r="P485" i="5"/>
  <c r="O485" i="5"/>
  <c r="P484" i="5"/>
  <c r="P483" i="5"/>
  <c r="P482" i="5"/>
  <c r="P481" i="5"/>
  <c r="O481" i="5"/>
  <c r="P480" i="5"/>
  <c r="P479" i="5"/>
  <c r="P478" i="5"/>
  <c r="P477" i="5"/>
  <c r="O477" i="5"/>
  <c r="P476" i="5"/>
  <c r="P475" i="5"/>
  <c r="P474" i="5"/>
  <c r="P473" i="5"/>
  <c r="O473" i="5"/>
  <c r="P472" i="5"/>
  <c r="P471" i="5"/>
  <c r="P470" i="5"/>
  <c r="P469" i="5"/>
  <c r="O469" i="5"/>
  <c r="P468" i="5"/>
  <c r="P467" i="5"/>
  <c r="P466" i="5"/>
  <c r="P465" i="5"/>
  <c r="O465" i="5"/>
  <c r="P464" i="5"/>
  <c r="P463" i="5"/>
  <c r="P462" i="5"/>
  <c r="P461" i="5"/>
  <c r="O461" i="5"/>
  <c r="P460" i="5"/>
  <c r="P459" i="5"/>
  <c r="P458" i="5"/>
  <c r="P457" i="5"/>
  <c r="O457" i="5"/>
  <c r="P456" i="5"/>
  <c r="P455" i="5"/>
  <c r="P454" i="5"/>
  <c r="P453" i="5"/>
  <c r="O453" i="5"/>
  <c r="P452" i="5"/>
  <c r="P451" i="5"/>
  <c r="P450" i="5"/>
  <c r="P449" i="5"/>
  <c r="O449" i="5"/>
  <c r="P448" i="5"/>
  <c r="P447" i="5"/>
  <c r="P446" i="5"/>
  <c r="P445" i="5"/>
  <c r="O445" i="5"/>
  <c r="P444" i="5"/>
  <c r="P443" i="5"/>
  <c r="P442" i="5"/>
  <c r="P441" i="5"/>
  <c r="O441" i="5"/>
  <c r="P440" i="5"/>
  <c r="P439" i="5"/>
  <c r="P438" i="5"/>
  <c r="P437" i="5"/>
  <c r="O437" i="5"/>
  <c r="P436" i="5"/>
  <c r="P435" i="5"/>
  <c r="P434" i="5"/>
  <c r="P433" i="5"/>
  <c r="O433" i="5"/>
  <c r="P432" i="5"/>
  <c r="P431" i="5"/>
  <c r="P430" i="5"/>
  <c r="P429" i="5"/>
  <c r="O429" i="5"/>
  <c r="P428" i="5"/>
  <c r="P427" i="5"/>
  <c r="P426" i="5"/>
  <c r="P425" i="5"/>
  <c r="O425" i="5"/>
  <c r="P424" i="5"/>
  <c r="P423" i="5"/>
  <c r="P422" i="5"/>
  <c r="P421" i="5"/>
  <c r="O421" i="5"/>
  <c r="P420" i="5"/>
  <c r="P419" i="5"/>
  <c r="P418" i="5"/>
  <c r="P417" i="5"/>
  <c r="O417" i="5"/>
  <c r="P416" i="5"/>
  <c r="P415" i="5"/>
  <c r="P414" i="5"/>
  <c r="P413" i="5"/>
  <c r="O413" i="5"/>
  <c r="P412" i="5"/>
  <c r="P411" i="5"/>
  <c r="P410" i="5"/>
  <c r="P409" i="5"/>
  <c r="O409" i="5"/>
  <c r="P408" i="5"/>
  <c r="P407" i="5"/>
  <c r="P406" i="5"/>
  <c r="P405" i="5"/>
  <c r="O405" i="5"/>
  <c r="P404" i="5"/>
  <c r="P403" i="5"/>
  <c r="P402" i="5"/>
  <c r="P401" i="5"/>
  <c r="O401" i="5"/>
  <c r="P400" i="5"/>
  <c r="P399" i="5"/>
  <c r="P398" i="5"/>
  <c r="P397" i="5"/>
  <c r="O397" i="5"/>
  <c r="P396" i="5"/>
  <c r="P395" i="5"/>
  <c r="P394" i="5"/>
  <c r="P393" i="5"/>
  <c r="O393" i="5"/>
  <c r="P392" i="5"/>
  <c r="P391" i="5"/>
  <c r="P390" i="5"/>
  <c r="P389" i="5"/>
  <c r="O389" i="5"/>
  <c r="P388" i="5"/>
  <c r="P387" i="5"/>
  <c r="P386" i="5"/>
  <c r="P385" i="5"/>
  <c r="O385" i="5"/>
  <c r="P384" i="5"/>
  <c r="P383" i="5"/>
  <c r="P382" i="5"/>
  <c r="P381" i="5"/>
  <c r="O381" i="5"/>
  <c r="P380" i="5"/>
  <c r="P379" i="5"/>
  <c r="P378" i="5"/>
  <c r="P377" i="5"/>
  <c r="O377" i="5"/>
  <c r="P376" i="5"/>
  <c r="P375" i="5"/>
  <c r="P374" i="5"/>
  <c r="P373" i="5"/>
  <c r="O373" i="5"/>
  <c r="P372" i="5"/>
  <c r="P371" i="5"/>
  <c r="P370" i="5"/>
  <c r="P369" i="5"/>
  <c r="O369" i="5"/>
  <c r="P368" i="5"/>
  <c r="P367" i="5"/>
  <c r="P366" i="5"/>
  <c r="P365" i="5"/>
  <c r="O365" i="5"/>
  <c r="P364" i="5"/>
  <c r="P363" i="5"/>
  <c r="P362" i="5"/>
  <c r="P361" i="5"/>
  <c r="O361" i="5"/>
  <c r="P360" i="5"/>
  <c r="P359" i="5"/>
  <c r="P358" i="5"/>
  <c r="P357" i="5"/>
  <c r="O357" i="5"/>
  <c r="P356" i="5"/>
  <c r="P355" i="5"/>
  <c r="P354" i="5"/>
  <c r="P353" i="5"/>
  <c r="O353" i="5"/>
  <c r="P352" i="5"/>
  <c r="P351" i="5"/>
  <c r="P350" i="5"/>
  <c r="P349" i="5"/>
  <c r="O349" i="5"/>
  <c r="P348" i="5"/>
  <c r="P347" i="5"/>
  <c r="P346" i="5"/>
  <c r="P345" i="5"/>
  <c r="O345" i="5"/>
  <c r="P344" i="5"/>
  <c r="P343" i="5"/>
  <c r="P342" i="5"/>
  <c r="P341" i="5"/>
  <c r="O341" i="5"/>
  <c r="P340" i="5"/>
  <c r="P339" i="5"/>
  <c r="P338" i="5"/>
  <c r="P337" i="5"/>
  <c r="O337" i="5"/>
  <c r="P336" i="5"/>
  <c r="P335" i="5"/>
  <c r="P334" i="5"/>
  <c r="P333" i="5"/>
  <c r="O333" i="5"/>
  <c r="P332" i="5"/>
  <c r="P331" i="5"/>
  <c r="P330" i="5"/>
  <c r="P329" i="5"/>
  <c r="P328" i="5"/>
  <c r="P327" i="5"/>
  <c r="P326" i="5"/>
  <c r="J326" i="5"/>
  <c r="P325" i="5"/>
  <c r="O325" i="5"/>
  <c r="P324" i="5"/>
  <c r="O324" i="5"/>
  <c r="P323" i="5"/>
  <c r="P322" i="5"/>
  <c r="P321" i="5"/>
  <c r="P320" i="5"/>
  <c r="P319" i="5"/>
  <c r="P318" i="5"/>
  <c r="P317" i="5"/>
  <c r="O317" i="5"/>
  <c r="P316" i="5"/>
  <c r="P315" i="5"/>
  <c r="P314" i="5"/>
  <c r="P313" i="5"/>
  <c r="P312" i="5"/>
  <c r="P311" i="5"/>
  <c r="P310" i="5"/>
  <c r="J310" i="5"/>
  <c r="P309" i="5"/>
  <c r="O309" i="5"/>
  <c r="P308" i="5"/>
  <c r="O308" i="5"/>
  <c r="P307" i="5"/>
  <c r="P306" i="5"/>
  <c r="P305" i="5"/>
  <c r="P304" i="5"/>
  <c r="P303" i="5"/>
  <c r="P302" i="5"/>
  <c r="J302" i="5"/>
  <c r="P301" i="5"/>
  <c r="O301" i="5"/>
  <c r="P300" i="5"/>
  <c r="O300" i="5"/>
  <c r="J300" i="5"/>
  <c r="P299" i="5"/>
  <c r="O299" i="5"/>
  <c r="P298" i="5"/>
  <c r="O298" i="5"/>
  <c r="P297" i="5"/>
  <c r="O297" i="5"/>
  <c r="P296" i="5"/>
  <c r="O296" i="5"/>
  <c r="P295" i="5"/>
  <c r="P294" i="5"/>
  <c r="O294" i="5"/>
  <c r="P293" i="5"/>
  <c r="O293" i="5"/>
  <c r="P292" i="5"/>
  <c r="P291" i="5"/>
  <c r="P290" i="5"/>
  <c r="J290" i="5"/>
  <c r="P289" i="5"/>
  <c r="P288" i="5"/>
  <c r="J288" i="5"/>
  <c r="P287" i="5"/>
  <c r="O287" i="5"/>
  <c r="P286" i="5"/>
  <c r="P285" i="5"/>
  <c r="O285" i="5"/>
  <c r="P284" i="5"/>
  <c r="P283" i="5"/>
  <c r="P282" i="5"/>
  <c r="P281" i="5"/>
  <c r="P280" i="5"/>
  <c r="J280" i="5"/>
  <c r="P279" i="5"/>
  <c r="O279" i="5"/>
  <c r="P278" i="5"/>
  <c r="P277" i="5"/>
  <c r="P276" i="5"/>
  <c r="P275" i="5"/>
  <c r="P274" i="5"/>
  <c r="P273" i="5"/>
  <c r="P272" i="5"/>
  <c r="J272" i="5"/>
  <c r="P271" i="5"/>
  <c r="O271" i="5"/>
  <c r="P270" i="5"/>
  <c r="P269" i="5"/>
  <c r="O269" i="5"/>
  <c r="P268" i="5"/>
  <c r="P267" i="5"/>
  <c r="P266" i="5"/>
  <c r="P265" i="5"/>
  <c r="P264" i="5"/>
  <c r="J264" i="5"/>
  <c r="P263" i="5"/>
  <c r="O263" i="5"/>
  <c r="P262" i="5"/>
  <c r="P261" i="5"/>
  <c r="O261" i="5"/>
  <c r="P260" i="5"/>
  <c r="P259" i="5"/>
  <c r="P258" i="5"/>
  <c r="J258" i="5"/>
  <c r="P257" i="5"/>
  <c r="P256" i="5"/>
  <c r="J256" i="5"/>
  <c r="P255" i="5"/>
  <c r="O255" i="5"/>
  <c r="P254" i="5"/>
  <c r="P253" i="5"/>
  <c r="O253" i="5"/>
  <c r="P252" i="5"/>
  <c r="J252" i="5"/>
  <c r="P251" i="5"/>
  <c r="P250" i="5"/>
  <c r="P249" i="5"/>
  <c r="P248" i="5"/>
  <c r="J248" i="5"/>
  <c r="P247" i="5"/>
  <c r="O247" i="5"/>
  <c r="P246" i="5"/>
  <c r="P245" i="5"/>
  <c r="P244" i="5"/>
  <c r="P243" i="5"/>
  <c r="P242" i="5"/>
  <c r="P241" i="5"/>
  <c r="P240" i="5"/>
  <c r="J240" i="5"/>
  <c r="P239" i="5"/>
  <c r="O239" i="5"/>
  <c r="P238" i="5"/>
  <c r="P237" i="5"/>
  <c r="O237" i="5"/>
  <c r="P236" i="5"/>
  <c r="P235" i="5"/>
  <c r="P234" i="5"/>
  <c r="P233" i="5"/>
  <c r="P232" i="5"/>
  <c r="J232" i="5"/>
  <c r="P231" i="5"/>
  <c r="O231" i="5"/>
  <c r="P230" i="5"/>
  <c r="P229" i="5"/>
  <c r="O229" i="5"/>
  <c r="P228" i="5"/>
  <c r="P227" i="5"/>
  <c r="P226" i="5"/>
  <c r="J226" i="5"/>
  <c r="P225" i="5"/>
  <c r="P224" i="5"/>
  <c r="J224" i="5"/>
  <c r="P223" i="5"/>
  <c r="O223" i="5"/>
  <c r="P222" i="5"/>
  <c r="P221" i="5"/>
  <c r="O221" i="5"/>
  <c r="P220" i="5"/>
  <c r="P219" i="5"/>
  <c r="P218" i="5"/>
  <c r="P217" i="5"/>
  <c r="P216" i="5"/>
  <c r="J216" i="5"/>
  <c r="P215" i="5"/>
  <c r="O215" i="5"/>
  <c r="P214" i="5"/>
  <c r="P213" i="5"/>
  <c r="P212" i="5"/>
  <c r="P211" i="5"/>
  <c r="O211" i="5"/>
  <c r="P210" i="5"/>
  <c r="J210" i="5"/>
  <c r="P209" i="5"/>
  <c r="P208" i="5"/>
  <c r="J208" i="5"/>
  <c r="P207" i="5"/>
  <c r="O207" i="5"/>
  <c r="P206" i="5"/>
  <c r="P205" i="5"/>
  <c r="P204" i="5"/>
  <c r="P203" i="5"/>
  <c r="O203" i="5"/>
  <c r="P202" i="5"/>
  <c r="J202" i="5"/>
  <c r="P201" i="5"/>
  <c r="P200" i="5"/>
  <c r="J200" i="5"/>
  <c r="P199" i="5"/>
  <c r="O199" i="5"/>
  <c r="P198" i="5"/>
  <c r="P197" i="5"/>
  <c r="P196" i="5"/>
  <c r="P195" i="5"/>
  <c r="O195" i="5"/>
  <c r="P194" i="5"/>
  <c r="J194" i="5"/>
  <c r="P193" i="5"/>
  <c r="P192" i="5"/>
  <c r="J192" i="5"/>
  <c r="P191" i="5"/>
  <c r="O191" i="5"/>
  <c r="P190" i="5"/>
  <c r="P189" i="5"/>
  <c r="P188" i="5"/>
  <c r="P187" i="5"/>
  <c r="O187" i="5"/>
  <c r="P186" i="5"/>
  <c r="J186" i="5"/>
  <c r="P185" i="5"/>
  <c r="P184" i="5"/>
  <c r="J184" i="5"/>
  <c r="P183" i="5"/>
  <c r="O183" i="5"/>
  <c r="P182" i="5"/>
  <c r="P181" i="5"/>
  <c r="P180" i="5"/>
  <c r="P179" i="5"/>
  <c r="O179" i="5"/>
  <c r="P178" i="5"/>
  <c r="J178" i="5"/>
  <c r="P177" i="5"/>
  <c r="P176" i="5"/>
  <c r="J176" i="5"/>
  <c r="P175" i="5"/>
  <c r="O175" i="5"/>
  <c r="P174" i="5"/>
  <c r="P173" i="5"/>
  <c r="P172" i="5"/>
  <c r="P171" i="5"/>
  <c r="O171" i="5"/>
  <c r="P170" i="5"/>
  <c r="J170" i="5"/>
  <c r="P169" i="5"/>
  <c r="P168" i="5"/>
  <c r="J168" i="5"/>
  <c r="P167" i="5"/>
  <c r="O167" i="5"/>
  <c r="P166" i="5"/>
  <c r="P165" i="5"/>
  <c r="P164" i="5"/>
  <c r="P163" i="5"/>
  <c r="O163" i="5"/>
  <c r="P162" i="5"/>
  <c r="J162" i="5"/>
  <c r="P161" i="5"/>
  <c r="P160" i="5"/>
  <c r="J160" i="5"/>
  <c r="P159" i="5"/>
  <c r="O159" i="5"/>
  <c r="P158" i="5"/>
  <c r="P157" i="5"/>
  <c r="P156" i="5"/>
  <c r="P155" i="5"/>
  <c r="O155" i="5"/>
  <c r="P154" i="5"/>
  <c r="J154" i="5"/>
  <c r="P153" i="5"/>
  <c r="P152" i="5"/>
  <c r="J152" i="5"/>
  <c r="P151" i="5"/>
  <c r="O151" i="5"/>
  <c r="P150" i="5"/>
  <c r="P149" i="5"/>
  <c r="P148" i="5"/>
  <c r="P147" i="5"/>
  <c r="O147" i="5"/>
  <c r="P146" i="5"/>
  <c r="J146" i="5"/>
  <c r="P145" i="5"/>
  <c r="P144" i="5"/>
  <c r="J144" i="5"/>
  <c r="P143" i="5"/>
  <c r="O143" i="5"/>
  <c r="P142" i="5"/>
  <c r="P141" i="5"/>
  <c r="P140" i="5"/>
  <c r="P139" i="5"/>
  <c r="O139" i="5"/>
  <c r="P138" i="5"/>
  <c r="J138" i="5"/>
  <c r="P137" i="5"/>
  <c r="P136" i="5"/>
  <c r="J136" i="5"/>
  <c r="P135" i="5"/>
  <c r="O135" i="5"/>
  <c r="P134" i="5"/>
  <c r="P133" i="5"/>
  <c r="P132" i="5"/>
  <c r="P131" i="5"/>
  <c r="O131" i="5"/>
  <c r="P130" i="5"/>
  <c r="J130" i="5"/>
  <c r="P129" i="5"/>
  <c r="P128" i="5"/>
  <c r="J128" i="5"/>
  <c r="P127" i="5"/>
  <c r="O127" i="5"/>
  <c r="P126" i="5"/>
  <c r="P125" i="5"/>
  <c r="P124" i="5"/>
  <c r="P123" i="5"/>
  <c r="P122" i="5"/>
  <c r="J122" i="5"/>
  <c r="P121" i="5"/>
  <c r="P120" i="5"/>
  <c r="J120" i="5"/>
  <c r="P119" i="5"/>
  <c r="O119" i="5"/>
  <c r="P118" i="5"/>
  <c r="P117" i="5"/>
  <c r="P116" i="5"/>
  <c r="P115" i="5"/>
  <c r="P114" i="5"/>
  <c r="J114" i="5"/>
  <c r="P113" i="5"/>
  <c r="P112" i="5"/>
  <c r="J112" i="5"/>
  <c r="P111" i="5"/>
  <c r="O111" i="5"/>
  <c r="P110" i="5"/>
  <c r="P109" i="5"/>
  <c r="P108" i="5"/>
  <c r="P107" i="5"/>
  <c r="P106" i="5"/>
  <c r="J106" i="5"/>
  <c r="P105" i="5"/>
  <c r="P104" i="5"/>
  <c r="J104" i="5"/>
  <c r="P103" i="5"/>
  <c r="O103" i="5"/>
  <c r="P102" i="5"/>
  <c r="P101" i="5"/>
  <c r="P100" i="5"/>
  <c r="P99" i="5"/>
  <c r="P98" i="5"/>
  <c r="J98" i="5"/>
  <c r="P97" i="5"/>
  <c r="P96" i="5"/>
  <c r="J96" i="5"/>
  <c r="P95" i="5"/>
  <c r="O95" i="5"/>
  <c r="P94" i="5"/>
  <c r="P93" i="5"/>
  <c r="P92" i="5"/>
  <c r="P91" i="5"/>
  <c r="P90" i="5"/>
  <c r="J90" i="5"/>
  <c r="P89" i="5"/>
  <c r="P88" i="5"/>
  <c r="J88" i="5"/>
  <c r="P87" i="5"/>
  <c r="O87" i="5"/>
  <c r="P86" i="5"/>
  <c r="J86" i="5"/>
  <c r="P85" i="5"/>
  <c r="P84" i="5"/>
  <c r="P83" i="5"/>
  <c r="P82" i="5"/>
  <c r="J82" i="5"/>
  <c r="P81" i="5"/>
  <c r="P80" i="5"/>
  <c r="J80" i="5"/>
  <c r="P79" i="5"/>
  <c r="O79" i="5"/>
  <c r="P78" i="5"/>
  <c r="J78" i="5"/>
  <c r="P77" i="5"/>
  <c r="P76" i="5"/>
  <c r="P75" i="5"/>
  <c r="P74" i="5"/>
  <c r="J74" i="5"/>
  <c r="P73" i="5"/>
  <c r="P72" i="5"/>
  <c r="J72" i="5"/>
  <c r="P71" i="5"/>
  <c r="O71" i="5"/>
  <c r="P70" i="5"/>
  <c r="J70" i="5"/>
  <c r="P69" i="5"/>
  <c r="P68" i="5"/>
  <c r="P67" i="5"/>
  <c r="P66" i="5"/>
  <c r="J66" i="5"/>
  <c r="P65" i="5"/>
  <c r="P64" i="5"/>
  <c r="J64" i="5"/>
  <c r="P63" i="5"/>
  <c r="O63" i="5"/>
  <c r="P62" i="5"/>
  <c r="J62" i="5"/>
  <c r="P61" i="5"/>
  <c r="P60" i="5"/>
  <c r="P59" i="5"/>
  <c r="P58" i="5"/>
  <c r="J58" i="5"/>
  <c r="P57" i="5"/>
  <c r="P56" i="5"/>
  <c r="J56" i="5"/>
  <c r="P55" i="5"/>
  <c r="O55" i="5"/>
  <c r="P54" i="5"/>
  <c r="J54" i="5"/>
  <c r="P53" i="5"/>
  <c r="P52" i="5"/>
  <c r="P51" i="5"/>
  <c r="P50" i="5"/>
  <c r="J50" i="5"/>
  <c r="P49" i="5"/>
  <c r="P48" i="5"/>
  <c r="J48" i="5"/>
  <c r="P47" i="5"/>
  <c r="O47" i="5"/>
  <c r="P46" i="5"/>
  <c r="J46" i="5"/>
  <c r="P45" i="5"/>
  <c r="P44" i="5"/>
  <c r="P43" i="5"/>
  <c r="P42" i="5"/>
  <c r="J42" i="5"/>
  <c r="P41" i="5"/>
  <c r="P40" i="5"/>
  <c r="J40" i="5"/>
  <c r="P39" i="5"/>
  <c r="O39" i="5"/>
  <c r="P38" i="5"/>
  <c r="J38" i="5"/>
  <c r="P37" i="5"/>
  <c r="P36" i="5"/>
  <c r="P35" i="5"/>
  <c r="P34" i="5"/>
  <c r="J34" i="5"/>
  <c r="P33" i="5"/>
  <c r="P32" i="5"/>
  <c r="J32" i="5"/>
  <c r="P31" i="5"/>
  <c r="O31" i="5"/>
  <c r="P30" i="5"/>
  <c r="J30" i="5"/>
  <c r="P29" i="5"/>
  <c r="J29" i="5"/>
  <c r="P28" i="5"/>
  <c r="O28" i="5"/>
  <c r="P27" i="5"/>
  <c r="P26" i="5"/>
  <c r="P25" i="5"/>
  <c r="P24" i="5"/>
  <c r="O24" i="5"/>
  <c r="P23" i="5"/>
  <c r="J23" i="5"/>
  <c r="P22" i="5"/>
  <c r="P21" i="5"/>
  <c r="J21" i="5"/>
  <c r="P20" i="5"/>
  <c r="J20" i="5"/>
  <c r="P19" i="5"/>
  <c r="P18" i="5"/>
  <c r="P17" i="5"/>
  <c r="P16" i="5"/>
  <c r="P15" i="5"/>
  <c r="P14" i="5"/>
  <c r="P13" i="5"/>
  <c r="O13" i="5"/>
  <c r="P12" i="5"/>
  <c r="P11" i="5"/>
  <c r="P10" i="5"/>
  <c r="P9" i="5"/>
  <c r="O9" i="5"/>
  <c r="P8" i="5"/>
  <c r="P7" i="5"/>
  <c r="P6" i="5"/>
  <c r="P5" i="5"/>
  <c r="O5" i="5"/>
  <c r="P4" i="5"/>
  <c r="P3" i="5"/>
  <c r="M1933" i="5" l="1"/>
  <c r="K1933" i="5"/>
  <c r="K1909" i="5"/>
  <c r="M1909" i="5"/>
  <c r="M1880" i="5"/>
  <c r="K1880" i="5"/>
  <c r="M1890" i="5"/>
  <c r="K1912" i="5"/>
  <c r="K1908" i="5"/>
  <c r="K1882" i="5"/>
  <c r="K1850" i="5"/>
  <c r="M1942" i="5"/>
  <c r="M1826" i="5"/>
  <c r="M1867" i="5"/>
  <c r="K1901" i="5"/>
  <c r="K1919" i="5"/>
  <c r="K1869" i="5"/>
  <c r="M1876" i="5"/>
  <c r="M1940" i="5"/>
  <c r="M1831" i="5"/>
  <c r="M1892" i="5"/>
  <c r="K1916" i="5"/>
  <c r="M1894" i="5"/>
  <c r="M1885" i="5"/>
  <c r="M1857" i="5"/>
  <c r="M1863" i="5"/>
  <c r="M1830" i="5"/>
  <c r="K1825" i="5"/>
  <c r="M1846" i="5"/>
  <c r="M1855" i="5"/>
  <c r="K1839" i="5"/>
  <c r="K1827" i="5"/>
  <c r="K1820" i="5"/>
  <c r="M1874" i="5"/>
  <c r="K1902" i="5"/>
  <c r="K1816" i="5"/>
  <c r="K1941" i="5"/>
  <c r="M1875" i="5"/>
  <c r="K1871" i="5"/>
  <c r="K1918" i="5"/>
  <c r="M1832" i="5"/>
  <c r="K1862" i="5"/>
  <c r="M1908" i="5"/>
  <c r="M1945" i="5"/>
  <c r="M1930" i="5"/>
  <c r="M1882" i="5"/>
  <c r="M1862" i="5"/>
  <c r="M1901" i="5"/>
  <c r="K1888" i="5"/>
  <c r="K1834" i="5"/>
  <c r="K1932" i="5"/>
  <c r="K1865" i="5"/>
  <c r="M1906" i="5"/>
  <c r="K1840" i="5"/>
  <c r="K1905" i="5"/>
  <c r="K1917" i="5"/>
  <c r="M1943" i="5"/>
  <c r="K1931" i="5"/>
  <c r="M1824" i="5"/>
  <c r="K1910" i="5"/>
  <c r="M1825" i="5"/>
  <c r="K1846" i="5"/>
  <c r="K1855" i="5"/>
  <c r="M1839" i="5"/>
  <c r="M1827" i="5"/>
  <c r="M1820" i="5"/>
  <c r="K1874" i="5"/>
  <c r="M1902" i="5"/>
  <c r="M1816" i="5"/>
  <c r="M1941" i="5"/>
  <c r="K1875" i="5"/>
  <c r="M1841" i="5"/>
  <c r="M1877" i="5"/>
  <c r="M1912" i="5"/>
  <c r="K1868" i="5"/>
  <c r="K1944" i="5"/>
  <c r="M1822" i="5"/>
  <c r="M1935" i="5"/>
  <c r="K1818" i="5"/>
  <c r="M1870" i="5"/>
  <c r="K1928" i="5"/>
  <c r="K1884" i="5"/>
  <c r="K1945" i="5"/>
  <c r="M1859" i="5"/>
  <c r="K1853" i="5"/>
  <c r="K1890" i="5"/>
  <c r="M1921" i="5"/>
  <c r="M1939" i="5"/>
  <c r="K1835" i="5"/>
  <c r="K1926" i="5"/>
  <c r="M1888" i="5"/>
  <c r="M1834" i="5"/>
  <c r="M1932" i="5"/>
  <c r="M1865" i="5"/>
  <c r="K1906" i="5"/>
  <c r="M1840" i="5"/>
  <c r="M1905" i="5"/>
  <c r="M1917" i="5"/>
  <c r="K1943" i="5"/>
  <c r="M1931" i="5"/>
  <c r="K1824" i="5"/>
  <c r="M1910" i="5"/>
  <c r="K1852" i="5"/>
  <c r="M1938" i="5"/>
  <c r="K1904" i="5"/>
  <c r="K1937" i="5"/>
  <c r="M1842" i="5"/>
  <c r="M1837" i="5"/>
  <c r="M1864" i="5"/>
  <c r="K1879" i="5"/>
  <c r="K1861" i="5"/>
  <c r="K1924" i="5"/>
  <c r="K1886" i="5"/>
  <c r="K1930" i="5"/>
  <c r="M1915" i="5"/>
  <c r="K1832" i="5"/>
  <c r="K1859" i="5"/>
  <c r="K1895" i="5"/>
  <c r="K1915" i="5"/>
  <c r="M1835" i="5"/>
  <c r="M1924" i="5"/>
  <c r="M1926" i="5"/>
  <c r="K1838" i="5"/>
  <c r="K1893" i="5"/>
  <c r="M1944" i="5"/>
  <c r="K1898" i="5"/>
  <c r="K1822" i="5"/>
  <c r="K1896" i="5"/>
  <c r="K1935" i="5"/>
  <c r="K1845" i="5"/>
  <c r="M1818" i="5"/>
  <c r="K1854" i="5"/>
  <c r="K1870" i="5"/>
  <c r="M1851" i="5"/>
  <c r="M1928" i="5"/>
  <c r="M1852" i="5"/>
  <c r="K1938" i="5"/>
  <c r="M1904" i="5"/>
  <c r="M1937" i="5"/>
  <c r="K1842" i="5"/>
  <c r="K1837" i="5"/>
  <c r="K1864" i="5"/>
  <c r="M1879" i="5"/>
  <c r="M1861" i="5"/>
  <c r="M1868" i="5"/>
  <c r="K1921" i="5"/>
  <c r="M1889" i="5"/>
  <c r="M1871" i="5"/>
  <c r="M1833" i="5"/>
  <c r="M1838" i="5"/>
  <c r="M1893" i="5"/>
  <c r="M1898" i="5"/>
  <c r="M1896" i="5"/>
  <c r="M1845" i="5"/>
  <c r="M1854" i="5"/>
  <c r="K1851" i="5"/>
  <c r="K1891" i="5"/>
  <c r="K1889" i="5"/>
  <c r="M1850" i="5"/>
  <c r="M1821" i="5"/>
  <c r="M1922" i="5"/>
  <c r="M1897" i="5"/>
  <c r="K1894" i="5"/>
  <c r="M1847" i="5"/>
  <c r="M1860" i="5"/>
  <c r="K1929" i="5"/>
  <c r="M1828" i="5"/>
  <c r="K1876" i="5"/>
  <c r="K1903" i="5"/>
  <c r="M1927" i="5"/>
  <c r="K1942" i="5"/>
  <c r="M1886" i="5"/>
  <c r="K1823" i="5"/>
  <c r="M1843" i="5"/>
  <c r="K1914" i="5"/>
  <c r="K1892" i="5"/>
  <c r="K1873" i="5"/>
  <c r="K1836" i="5"/>
  <c r="M1903" i="5"/>
  <c r="K1900" i="5"/>
  <c r="K1856" i="5"/>
  <c r="K1819" i="5"/>
  <c r="K1913" i="5"/>
  <c r="M1819" i="5"/>
  <c r="K1826" i="5"/>
  <c r="K1883" i="5"/>
  <c r="K1923" i="5"/>
  <c r="M1907" i="5"/>
  <c r="K1863" i="5"/>
  <c r="K1848" i="5"/>
  <c r="K1872" i="5"/>
  <c r="M1899" i="5"/>
  <c r="K1841" i="5"/>
  <c r="M1815" i="5"/>
  <c r="M1936" i="5"/>
  <c r="M1829" i="5"/>
  <c r="M1866" i="5"/>
  <c r="M1920" i="5"/>
  <c r="K1887" i="5"/>
  <c r="K1833" i="5"/>
  <c r="K1815" i="5"/>
  <c r="M1878" i="5"/>
  <c r="M1934" i="5"/>
  <c r="K1849" i="5"/>
  <c r="M1823" i="5"/>
  <c r="K1821" i="5"/>
  <c r="K1922" i="5"/>
  <c r="M1881" i="5"/>
  <c r="K1830" i="5"/>
  <c r="K1934" i="5"/>
  <c r="M1849" i="5"/>
  <c r="M1925" i="5"/>
  <c r="M1883" i="5"/>
  <c r="M1918" i="5"/>
  <c r="K1843" i="5"/>
  <c r="K1897" i="5"/>
  <c r="K1857" i="5"/>
  <c r="M1929" i="5"/>
  <c r="K1925" i="5"/>
  <c r="M1895" i="5"/>
  <c r="K1899" i="5"/>
  <c r="K1844" i="5"/>
  <c r="M1919" i="5"/>
  <c r="M1914" i="5"/>
  <c r="K1907" i="5"/>
  <c r="K1885" i="5"/>
  <c r="M1836" i="5"/>
  <c r="M1891" i="5"/>
  <c r="M1900" i="5"/>
  <c r="M1856" i="5"/>
  <c r="M1913" i="5"/>
  <c r="K1877" i="5"/>
  <c r="M1844" i="5"/>
  <c r="K1940" i="5"/>
  <c r="K1936" i="5"/>
  <c r="K1829" i="5"/>
  <c r="K1866" i="5"/>
  <c r="K1920" i="5"/>
  <c r="M1884" i="5"/>
  <c r="K1867" i="5"/>
  <c r="M1923" i="5"/>
  <c r="M1916" i="5"/>
  <c r="K1878" i="5"/>
  <c r="M1848" i="5"/>
  <c r="M1872" i="5"/>
  <c r="K1939" i="5"/>
  <c r="M1853" i="5"/>
  <c r="M1869" i="5"/>
  <c r="K1881" i="5"/>
  <c r="K1911" i="5"/>
  <c r="K1817" i="5"/>
  <c r="K1858" i="5"/>
  <c r="K1831" i="5"/>
  <c r="K1847" i="5"/>
  <c r="M1911" i="5"/>
  <c r="M1817" i="5"/>
  <c r="M1858" i="5"/>
  <c r="K1927" i="5"/>
  <c r="M1887" i="5"/>
  <c r="M1873" i="5"/>
  <c r="K1860" i="5"/>
  <c r="K1828" i="5"/>
  <c r="I862" i="15"/>
  <c r="O20" i="5"/>
  <c r="J27" i="5"/>
  <c r="J19" i="5"/>
  <c r="J242" i="5"/>
  <c r="J268" i="5"/>
  <c r="J274" i="5"/>
  <c r="J296" i="5"/>
  <c r="J298" i="5"/>
  <c r="J318" i="5"/>
  <c r="O35" i="5"/>
  <c r="O43" i="5"/>
  <c r="O51" i="5"/>
  <c r="O59" i="5"/>
  <c r="O67" i="5"/>
  <c r="O75" i="5"/>
  <c r="O83" i="5"/>
  <c r="O91" i="5"/>
  <c r="J94" i="5"/>
  <c r="O99" i="5"/>
  <c r="J102" i="5"/>
  <c r="O107" i="5"/>
  <c r="J110" i="5"/>
  <c r="O115" i="5"/>
  <c r="J118" i="5"/>
  <c r="O123" i="5"/>
  <c r="J126" i="5"/>
  <c r="J134" i="5"/>
  <c r="J142" i="5"/>
  <c r="J150" i="5"/>
  <c r="J158" i="5"/>
  <c r="J166" i="5"/>
  <c r="J174" i="5"/>
  <c r="J182" i="5"/>
  <c r="J190" i="5"/>
  <c r="J198" i="5"/>
  <c r="J206" i="5"/>
  <c r="J228" i="5"/>
  <c r="J234" i="5"/>
  <c r="J266" i="5"/>
  <c r="O292" i="5"/>
  <c r="J306" i="5"/>
  <c r="O7" i="5"/>
  <c r="O15" i="5"/>
  <c r="O21" i="5"/>
  <c r="O25" i="5"/>
  <c r="O3" i="5"/>
  <c r="O11" i="5"/>
  <c r="J28" i="5"/>
  <c r="O37" i="5"/>
  <c r="O45" i="5"/>
  <c r="O53" i="5"/>
  <c r="O61" i="5"/>
  <c r="J68" i="5"/>
  <c r="O69" i="5"/>
  <c r="O77" i="5"/>
  <c r="O85" i="5"/>
  <c r="J92" i="5"/>
  <c r="O93" i="5"/>
  <c r="O101" i="5"/>
  <c r="O109" i="5"/>
  <c r="J116" i="5"/>
  <c r="O117" i="5"/>
  <c r="O124" i="5"/>
  <c r="O125" i="5"/>
  <c r="O133" i="5"/>
  <c r="O141" i="5"/>
  <c r="O149" i="5"/>
  <c r="O156" i="5"/>
  <c r="O157" i="5"/>
  <c r="O165" i="5"/>
  <c r="J172" i="5"/>
  <c r="O173" i="5"/>
  <c r="O181" i="5"/>
  <c r="O189" i="5"/>
  <c r="J196" i="5"/>
  <c r="O197" i="5"/>
  <c r="J204" i="5"/>
  <c r="O205" i="5"/>
  <c r="O213" i="5"/>
  <c r="J218" i="5"/>
  <c r="O245" i="5"/>
  <c r="J250" i="5"/>
  <c r="O277" i="5"/>
  <c r="J282" i="5"/>
  <c r="J314" i="5"/>
  <c r="J324" i="5"/>
  <c r="O779" i="5"/>
  <c r="J779" i="5"/>
  <c r="O859" i="5"/>
  <c r="J859" i="5"/>
  <c r="O881" i="5"/>
  <c r="J881" i="5"/>
  <c r="J1145" i="5"/>
  <c r="O1145" i="5"/>
  <c r="O1159" i="5"/>
  <c r="J1159" i="5"/>
  <c r="J1279" i="5"/>
  <c r="O1279" i="5"/>
  <c r="O1703" i="5"/>
  <c r="J1703" i="5"/>
  <c r="O701" i="5"/>
  <c r="O717" i="5"/>
  <c r="J785" i="5"/>
  <c r="J877" i="5"/>
  <c r="J885" i="5"/>
  <c r="O889" i="5"/>
  <c r="J889" i="5"/>
  <c r="J901" i="5"/>
  <c r="O905" i="5"/>
  <c r="J905" i="5"/>
  <c r="J917" i="5"/>
  <c r="O921" i="5"/>
  <c r="J921" i="5"/>
  <c r="J933" i="5"/>
  <c r="O937" i="5"/>
  <c r="J937" i="5"/>
  <c r="J949" i="5"/>
  <c r="O953" i="5"/>
  <c r="J953" i="5"/>
  <c r="J965" i="5"/>
  <c r="O969" i="5"/>
  <c r="J969" i="5"/>
  <c r="J981" i="5"/>
  <c r="O985" i="5"/>
  <c r="J985" i="5"/>
  <c r="J997" i="5"/>
  <c r="O1001" i="5"/>
  <c r="J1001" i="5"/>
  <c r="J1013" i="5"/>
  <c r="O1017" i="5"/>
  <c r="J1017" i="5"/>
  <c r="J1029" i="5"/>
  <c r="O1033" i="5"/>
  <c r="J1033" i="5"/>
  <c r="J1045" i="5"/>
  <c r="O1049" i="5"/>
  <c r="J1049" i="5"/>
  <c r="J1209" i="5"/>
  <c r="O1209" i="5"/>
  <c r="O1223" i="5"/>
  <c r="J1223" i="5"/>
  <c r="O795" i="5"/>
  <c r="J795" i="5"/>
  <c r="J214" i="5"/>
  <c r="O219" i="5"/>
  <c r="J222" i="5"/>
  <c r="O227" i="5"/>
  <c r="J230" i="5"/>
  <c r="O235" i="5"/>
  <c r="J238" i="5"/>
  <c r="O243" i="5"/>
  <c r="J246" i="5"/>
  <c r="O251" i="5"/>
  <c r="J254" i="5"/>
  <c r="O259" i="5"/>
  <c r="J262" i="5"/>
  <c r="O267" i="5"/>
  <c r="J270" i="5"/>
  <c r="O275" i="5"/>
  <c r="J278" i="5"/>
  <c r="O283" i="5"/>
  <c r="J286" i="5"/>
  <c r="O291" i="5"/>
  <c r="J294" i="5"/>
  <c r="O316" i="5"/>
  <c r="J322" i="5"/>
  <c r="J330" i="5"/>
  <c r="O331" i="5"/>
  <c r="O335" i="5"/>
  <c r="O339" i="5"/>
  <c r="O343" i="5"/>
  <c r="O347" i="5"/>
  <c r="O351" i="5"/>
  <c r="O355" i="5"/>
  <c r="O359" i="5"/>
  <c r="O363" i="5"/>
  <c r="O367" i="5"/>
  <c r="O371" i="5"/>
  <c r="O375" i="5"/>
  <c r="O379" i="5"/>
  <c r="O383" i="5"/>
  <c r="O387" i="5"/>
  <c r="O391" i="5"/>
  <c r="O395" i="5"/>
  <c r="O399" i="5"/>
  <c r="O403" i="5"/>
  <c r="O407" i="5"/>
  <c r="O411" i="5"/>
  <c r="O415" i="5"/>
  <c r="O419" i="5"/>
  <c r="O423" i="5"/>
  <c r="O427" i="5"/>
  <c r="O431" i="5"/>
  <c r="O435" i="5"/>
  <c r="O439" i="5"/>
  <c r="O443" i="5"/>
  <c r="O447" i="5"/>
  <c r="O709" i="5"/>
  <c r="O763" i="5"/>
  <c r="J763" i="5"/>
  <c r="O769" i="5"/>
  <c r="J769" i="5"/>
  <c r="O785" i="5"/>
  <c r="J801" i="5"/>
  <c r="J893" i="5"/>
  <c r="O897" i="5"/>
  <c r="J897" i="5"/>
  <c r="J909" i="5"/>
  <c r="O913" i="5"/>
  <c r="J913" i="5"/>
  <c r="J925" i="5"/>
  <c r="O929" i="5"/>
  <c r="J929" i="5"/>
  <c r="J941" i="5"/>
  <c r="O945" i="5"/>
  <c r="J945" i="5"/>
  <c r="J957" i="5"/>
  <c r="O961" i="5"/>
  <c r="J961" i="5"/>
  <c r="J973" i="5"/>
  <c r="O977" i="5"/>
  <c r="J977" i="5"/>
  <c r="J989" i="5"/>
  <c r="O993" i="5"/>
  <c r="J993" i="5"/>
  <c r="J1005" i="5"/>
  <c r="O1009" i="5"/>
  <c r="J1009" i="5"/>
  <c r="J1021" i="5"/>
  <c r="O1025" i="5"/>
  <c r="J1025" i="5"/>
  <c r="J1037" i="5"/>
  <c r="O1041" i="5"/>
  <c r="J1041" i="5"/>
  <c r="O1057" i="5"/>
  <c r="J1057" i="5"/>
  <c r="J1173" i="5"/>
  <c r="O1173" i="5"/>
  <c r="O1195" i="5"/>
  <c r="J1195" i="5"/>
  <c r="O451" i="5"/>
  <c r="O455" i="5"/>
  <c r="O459" i="5"/>
  <c r="O463" i="5"/>
  <c r="O467" i="5"/>
  <c r="O471" i="5"/>
  <c r="O475" i="5"/>
  <c r="O479" i="5"/>
  <c r="O483" i="5"/>
  <c r="O487" i="5"/>
  <c r="O491" i="5"/>
  <c r="O495" i="5"/>
  <c r="O499" i="5"/>
  <c r="O503" i="5"/>
  <c r="O507" i="5"/>
  <c r="O511" i="5"/>
  <c r="O515" i="5"/>
  <c r="O519" i="5"/>
  <c r="O523" i="5"/>
  <c r="O527" i="5"/>
  <c r="O531" i="5"/>
  <c r="O535" i="5"/>
  <c r="O539" i="5"/>
  <c r="O543" i="5"/>
  <c r="O547" i="5"/>
  <c r="O551" i="5"/>
  <c r="O555" i="5"/>
  <c r="O559" i="5"/>
  <c r="O563" i="5"/>
  <c r="O567" i="5"/>
  <c r="O571" i="5"/>
  <c r="O575" i="5"/>
  <c r="O579" i="5"/>
  <c r="O583" i="5"/>
  <c r="O587" i="5"/>
  <c r="O591" i="5"/>
  <c r="O595" i="5"/>
  <c r="O599" i="5"/>
  <c r="O603" i="5"/>
  <c r="O607" i="5"/>
  <c r="O611" i="5"/>
  <c r="O615" i="5"/>
  <c r="O619" i="5"/>
  <c r="O623" i="5"/>
  <c r="O627" i="5"/>
  <c r="O631" i="5"/>
  <c r="O635" i="5"/>
  <c r="O639" i="5"/>
  <c r="O643" i="5"/>
  <c r="O647" i="5"/>
  <c r="O651" i="5"/>
  <c r="O655" i="5"/>
  <c r="O659" i="5"/>
  <c r="O663" i="5"/>
  <c r="O667" i="5"/>
  <c r="O671" i="5"/>
  <c r="O675" i="5"/>
  <c r="O679" i="5"/>
  <c r="O683" i="5"/>
  <c r="O687" i="5"/>
  <c r="O691" i="5"/>
  <c r="O695" i="5"/>
  <c r="O699" i="5"/>
  <c r="O707" i="5"/>
  <c r="O715" i="5"/>
  <c r="O756" i="5"/>
  <c r="O758" i="5"/>
  <c r="J777" i="5"/>
  <c r="O788" i="5"/>
  <c r="O790" i="5"/>
  <c r="O804" i="5"/>
  <c r="O806" i="5"/>
  <c r="O838" i="5"/>
  <c r="O880" i="5"/>
  <c r="O888" i="5"/>
  <c r="O896" i="5"/>
  <c r="O904" i="5"/>
  <c r="O912" i="5"/>
  <c r="O920" i="5"/>
  <c r="O928" i="5"/>
  <c r="O936" i="5"/>
  <c r="O944" i="5"/>
  <c r="O952" i="5"/>
  <c r="O960" i="5"/>
  <c r="O968" i="5"/>
  <c r="O976" i="5"/>
  <c r="O984" i="5"/>
  <c r="O992" i="5"/>
  <c r="O1000" i="5"/>
  <c r="O1008" i="5"/>
  <c r="O1016" i="5"/>
  <c r="O1024" i="5"/>
  <c r="O1032" i="5"/>
  <c r="O1040" i="5"/>
  <c r="O1048" i="5"/>
  <c r="O1056" i="5"/>
  <c r="O1074" i="5"/>
  <c r="O1136" i="5"/>
  <c r="O1140" i="5"/>
  <c r="O1147" i="5"/>
  <c r="O1158" i="5"/>
  <c r="O1165" i="5"/>
  <c r="O1169" i="5"/>
  <c r="O1175" i="5"/>
  <c r="O1199" i="5"/>
  <c r="O1203" i="5"/>
  <c r="O1211" i="5"/>
  <c r="O1222" i="5"/>
  <c r="O1229" i="5"/>
  <c r="J1229" i="5"/>
  <c r="O1233" i="5"/>
  <c r="J1233" i="5"/>
  <c r="O1247" i="5"/>
  <c r="O1344" i="5"/>
  <c r="J1344" i="5"/>
  <c r="O1348" i="5"/>
  <c r="J1348" i="5"/>
  <c r="O1400" i="5"/>
  <c r="J1400" i="5"/>
  <c r="O1404" i="5"/>
  <c r="J1404" i="5"/>
  <c r="J703" i="5"/>
  <c r="O705" i="5"/>
  <c r="J711" i="5"/>
  <c r="O713" i="5"/>
  <c r="O719" i="5"/>
  <c r="O723" i="5"/>
  <c r="O727" i="5"/>
  <c r="O731" i="5"/>
  <c r="O735" i="5"/>
  <c r="O739" i="5"/>
  <c r="O743" i="5"/>
  <c r="O747" i="5"/>
  <c r="O762" i="5"/>
  <c r="O778" i="5"/>
  <c r="O794" i="5"/>
  <c r="O819" i="5"/>
  <c r="O830" i="5"/>
  <c r="J874" i="5"/>
  <c r="J882" i="5"/>
  <c r="O1110" i="5"/>
  <c r="O1135" i="5"/>
  <c r="J1157" i="5"/>
  <c r="O1164" i="5"/>
  <c r="J1167" i="5"/>
  <c r="J1171" i="5"/>
  <c r="J1193" i="5"/>
  <c r="J1197" i="5"/>
  <c r="J1201" i="5"/>
  <c r="J1221" i="5"/>
  <c r="O1228" i="5"/>
  <c r="J1245" i="5"/>
  <c r="O1245" i="5"/>
  <c r="J1277" i="5"/>
  <c r="O1277" i="5"/>
  <c r="J1534" i="5"/>
  <c r="O748" i="5"/>
  <c r="O764" i="5"/>
  <c r="J872" i="5"/>
  <c r="O877" i="5"/>
  <c r="O885" i="5"/>
  <c r="O893" i="5"/>
  <c r="O901" i="5"/>
  <c r="O909" i="5"/>
  <c r="O917" i="5"/>
  <c r="O925" i="5"/>
  <c r="O933" i="5"/>
  <c r="O941" i="5"/>
  <c r="O949" i="5"/>
  <c r="O957" i="5"/>
  <c r="O965" i="5"/>
  <c r="O973" i="5"/>
  <c r="O981" i="5"/>
  <c r="O989" i="5"/>
  <c r="O997" i="5"/>
  <c r="O1005" i="5"/>
  <c r="O1013" i="5"/>
  <c r="O1021" i="5"/>
  <c r="O1029" i="5"/>
  <c r="O1037" i="5"/>
  <c r="O1045" i="5"/>
  <c r="O1053" i="5"/>
  <c r="O1063" i="5"/>
  <c r="O1072" i="5"/>
  <c r="J1075" i="5"/>
  <c r="O1076" i="5"/>
  <c r="J1137" i="5"/>
  <c r="O1143" i="5"/>
  <c r="O1179" i="5"/>
  <c r="O1207" i="5"/>
  <c r="O1231" i="5"/>
  <c r="J1231" i="5"/>
  <c r="O1235" i="5"/>
  <c r="J1235" i="5"/>
  <c r="O1239" i="5"/>
  <c r="O1262" i="5"/>
  <c r="J1299" i="5"/>
  <c r="O1300" i="5"/>
  <c r="O1368" i="5"/>
  <c r="J1368" i="5"/>
  <c r="O1372" i="5"/>
  <c r="J1372" i="5"/>
  <c r="O1475" i="5"/>
  <c r="J1475" i="5"/>
  <c r="O1491" i="5"/>
  <c r="J1491" i="5"/>
  <c r="O1507" i="5"/>
  <c r="J1507" i="5"/>
  <c r="O1523" i="5"/>
  <c r="J1523" i="5"/>
  <c r="O1376" i="5"/>
  <c r="J1376" i="5"/>
  <c r="O1408" i="5"/>
  <c r="J1408" i="5"/>
  <c r="O1533" i="5"/>
  <c r="J1533" i="5"/>
  <c r="O1062" i="5"/>
  <c r="O1070" i="5"/>
  <c r="O1095" i="5"/>
  <c r="O1118" i="5"/>
  <c r="O1126" i="5"/>
  <c r="O1134" i="5"/>
  <c r="O1166" i="5"/>
  <c r="O1168" i="5"/>
  <c r="O1170" i="5"/>
  <c r="O1198" i="5"/>
  <c r="O1200" i="5"/>
  <c r="O1202" i="5"/>
  <c r="O1230" i="5"/>
  <c r="O1232" i="5"/>
  <c r="O1237" i="5"/>
  <c r="O1238" i="5"/>
  <c r="J1251" i="5"/>
  <c r="O1269" i="5"/>
  <c r="O1273" i="5"/>
  <c r="O1302" i="5"/>
  <c r="O1304" i="5"/>
  <c r="J1349" i="5"/>
  <c r="O1352" i="5"/>
  <c r="J1352" i="5"/>
  <c r="J1381" i="5"/>
  <c r="O1384" i="5"/>
  <c r="J1384" i="5"/>
  <c r="J1413" i="5"/>
  <c r="O1416" i="5"/>
  <c r="J1416" i="5"/>
  <c r="O1477" i="5"/>
  <c r="O1481" i="5"/>
  <c r="O1493" i="5"/>
  <c r="O1497" i="5"/>
  <c r="O1509" i="5"/>
  <c r="O1513" i="5"/>
  <c r="O1525" i="5"/>
  <c r="O1529" i="5"/>
  <c r="J1249" i="5"/>
  <c r="J1271" i="5"/>
  <c r="J1275" i="5"/>
  <c r="J1295" i="5"/>
  <c r="J1309" i="5"/>
  <c r="J1357" i="5"/>
  <c r="O1360" i="5"/>
  <c r="J1360" i="5"/>
  <c r="J1380" i="5"/>
  <c r="J1389" i="5"/>
  <c r="J1412" i="5"/>
  <c r="J1421" i="5"/>
  <c r="O1424" i="5"/>
  <c r="J1424" i="5"/>
  <c r="J1656" i="5"/>
  <c r="O1270" i="5"/>
  <c r="O1274" i="5"/>
  <c r="O1294" i="5"/>
  <c r="O1308" i="5"/>
  <c r="O1312" i="5"/>
  <c r="O1314" i="5"/>
  <c r="O1392" i="5"/>
  <c r="O1436" i="5"/>
  <c r="O1535" i="5"/>
  <c r="O1543" i="5"/>
  <c r="O1551" i="5"/>
  <c r="O1564" i="5"/>
  <c r="O1572" i="5"/>
  <c r="O1583" i="5"/>
  <c r="O1689" i="5"/>
  <c r="O1690" i="5"/>
  <c r="O1697" i="5"/>
  <c r="O1702" i="5"/>
  <c r="O1744" i="5"/>
  <c r="J1744" i="5"/>
  <c r="O1246" i="5"/>
  <c r="O1248" i="5"/>
  <c r="O1278" i="5"/>
  <c r="O1280" i="5"/>
  <c r="O1282" i="5"/>
  <c r="O1296" i="5"/>
  <c r="O1310" i="5"/>
  <c r="O1317" i="5"/>
  <c r="O1319" i="5"/>
  <c r="O1324" i="5"/>
  <c r="O1345" i="5"/>
  <c r="O1361" i="5"/>
  <c r="O1377" i="5"/>
  <c r="O1393" i="5"/>
  <c r="O1409" i="5"/>
  <c r="O1417" i="5"/>
  <c r="O1444" i="5"/>
  <c r="O1452" i="5"/>
  <c r="J1455" i="5"/>
  <c r="O1458" i="5"/>
  <c r="O1469" i="5"/>
  <c r="O1470" i="5"/>
  <c r="O1478" i="5"/>
  <c r="O1494" i="5"/>
  <c r="O1510" i="5"/>
  <c r="O1538" i="5"/>
  <c r="J1542" i="5"/>
  <c r="O1546" i="5"/>
  <c r="J1550" i="5"/>
  <c r="O1554" i="5"/>
  <c r="J1558" i="5"/>
  <c r="J1566" i="5"/>
  <c r="O1575" i="5"/>
  <c r="O1596" i="5"/>
  <c r="J1664" i="5"/>
  <c r="J1687" i="5"/>
  <c r="O1688" i="5"/>
  <c r="O1695" i="5"/>
  <c r="J1710" i="5"/>
  <c r="J1720" i="5"/>
  <c r="O1790" i="5"/>
  <c r="O1313" i="5"/>
  <c r="O1315" i="5"/>
  <c r="O1320" i="5"/>
  <c r="J1330" i="5"/>
  <c r="O1332" i="5"/>
  <c r="J1338" i="5"/>
  <c r="O1340" i="5"/>
  <c r="O1388" i="5"/>
  <c r="O1530" i="5"/>
  <c r="O1559" i="5"/>
  <c r="O1567" i="5"/>
  <c r="O1665" i="5"/>
  <c r="O1667" i="5"/>
  <c r="J1574" i="5"/>
  <c r="J1590" i="5"/>
  <c r="J1598" i="5"/>
  <c r="O1603" i="5"/>
  <c r="O1607" i="5"/>
  <c r="O1611" i="5"/>
  <c r="O1615" i="5"/>
  <c r="O1619" i="5"/>
  <c r="O1623" i="5"/>
  <c r="O1627" i="5"/>
  <c r="O1631" i="5"/>
  <c r="O1635" i="5"/>
  <c r="O1639" i="5"/>
  <c r="O1643" i="5"/>
  <c r="O1647" i="5"/>
  <c r="O1650" i="5"/>
  <c r="O1654" i="5"/>
  <c r="O1670" i="5"/>
  <c r="O1674" i="5"/>
  <c r="O1678" i="5"/>
  <c r="O1682" i="5"/>
  <c r="O1686" i="5"/>
  <c r="J1691" i="5"/>
  <c r="O1693" i="5"/>
  <c r="O1694" i="5"/>
  <c r="O1696" i="5"/>
  <c r="J1699" i="5"/>
  <c r="O1715" i="5"/>
  <c r="O1725" i="5"/>
  <c r="O1741" i="5"/>
  <c r="J1773" i="5"/>
  <c r="J1777" i="5"/>
  <c r="O1779" i="5"/>
  <c r="O1783" i="5"/>
  <c r="J1787" i="5"/>
  <c r="J1791" i="5"/>
  <c r="J1809" i="5"/>
  <c r="O1811" i="5"/>
  <c r="O1812" i="5"/>
  <c r="O2" i="9"/>
  <c r="O2" i="10"/>
  <c r="O1723" i="5"/>
  <c r="O1739" i="5"/>
  <c r="J1746" i="5"/>
  <c r="O1750" i="5"/>
  <c r="J1789" i="5"/>
  <c r="J1793" i="5"/>
  <c r="O1795" i="5"/>
  <c r="O1799" i="5"/>
  <c r="J862" i="15"/>
  <c r="S4" i="8" s="1"/>
  <c r="J2" i="10"/>
  <c r="J2" i="9"/>
  <c r="J6" i="5"/>
  <c r="O6" i="5"/>
  <c r="J14" i="5"/>
  <c r="O14" i="5"/>
  <c r="J18" i="5"/>
  <c r="J5" i="5"/>
  <c r="J9" i="5"/>
  <c r="J13" i="5"/>
  <c r="J17" i="5"/>
  <c r="O18" i="5"/>
  <c r="O26" i="5"/>
  <c r="J26" i="5"/>
  <c r="J4" i="5"/>
  <c r="O4" i="5"/>
  <c r="J8" i="5"/>
  <c r="O8" i="5"/>
  <c r="J12" i="5"/>
  <c r="O12" i="5"/>
  <c r="J16" i="5"/>
  <c r="O16" i="5"/>
  <c r="O17" i="5"/>
  <c r="O22" i="5"/>
  <c r="J22" i="5"/>
  <c r="J10" i="5"/>
  <c r="O10" i="5"/>
  <c r="J3" i="5"/>
  <c r="J7" i="5"/>
  <c r="J11" i="5"/>
  <c r="J15" i="5"/>
  <c r="J41" i="5"/>
  <c r="O52" i="5"/>
  <c r="J65" i="5"/>
  <c r="O84" i="5"/>
  <c r="O100" i="5"/>
  <c r="J113" i="5"/>
  <c r="J121" i="5"/>
  <c r="O140" i="5"/>
  <c r="J153" i="5"/>
  <c r="J169" i="5"/>
  <c r="J177" i="5"/>
  <c r="O188" i="5"/>
  <c r="J201" i="5"/>
  <c r="O220" i="5"/>
  <c r="J249" i="5"/>
  <c r="O252" i="5"/>
  <c r="O260" i="5"/>
  <c r="J289" i="5"/>
  <c r="J295" i="5"/>
  <c r="O304" i="5"/>
  <c r="J304" i="5"/>
  <c r="O328" i="5"/>
  <c r="J328" i="5"/>
  <c r="J360" i="5"/>
  <c r="J392" i="5"/>
  <c r="J408" i="5"/>
  <c r="J432" i="5"/>
  <c r="J456" i="5"/>
  <c r="J472" i="5"/>
  <c r="J496" i="5"/>
  <c r="J512" i="5"/>
  <c r="J536" i="5"/>
  <c r="J552" i="5"/>
  <c r="J568" i="5"/>
  <c r="J584" i="5"/>
  <c r="J608" i="5"/>
  <c r="J624" i="5"/>
  <c r="J648" i="5"/>
  <c r="J672" i="5"/>
  <c r="J696" i="5"/>
  <c r="J1426" i="5"/>
  <c r="O1751" i="5"/>
  <c r="J1751" i="5"/>
  <c r="J1755" i="5"/>
  <c r="J1759" i="5"/>
  <c r="J1814" i="5"/>
  <c r="O23" i="5"/>
  <c r="O29" i="5"/>
  <c r="J31" i="5"/>
  <c r="O34" i="5"/>
  <c r="J39" i="5"/>
  <c r="O42" i="5"/>
  <c r="J47" i="5"/>
  <c r="O50" i="5"/>
  <c r="J55" i="5"/>
  <c r="O58" i="5"/>
  <c r="J63" i="5"/>
  <c r="O66" i="5"/>
  <c r="J71" i="5"/>
  <c r="O74" i="5"/>
  <c r="J79" i="5"/>
  <c r="O82" i="5"/>
  <c r="J87" i="5"/>
  <c r="O90" i="5"/>
  <c r="J95" i="5"/>
  <c r="O98" i="5"/>
  <c r="J103" i="5"/>
  <c r="O106" i="5"/>
  <c r="J111" i="5"/>
  <c r="O114" i="5"/>
  <c r="J119" i="5"/>
  <c r="O122" i="5"/>
  <c r="J127" i="5"/>
  <c r="O130" i="5"/>
  <c r="J135" i="5"/>
  <c r="O138" i="5"/>
  <c r="J143" i="5"/>
  <c r="O146" i="5"/>
  <c r="J151" i="5"/>
  <c r="O154" i="5"/>
  <c r="J159" i="5"/>
  <c r="O162" i="5"/>
  <c r="J167" i="5"/>
  <c r="O170" i="5"/>
  <c r="J175" i="5"/>
  <c r="O178" i="5"/>
  <c r="J183" i="5"/>
  <c r="O186" i="5"/>
  <c r="J191" i="5"/>
  <c r="O194" i="5"/>
  <c r="J199" i="5"/>
  <c r="O202" i="5"/>
  <c r="J207" i="5"/>
  <c r="O210" i="5"/>
  <c r="J215" i="5"/>
  <c r="O218" i="5"/>
  <c r="J223" i="5"/>
  <c r="O226" i="5"/>
  <c r="J231" i="5"/>
  <c r="O234" i="5"/>
  <c r="J239" i="5"/>
  <c r="O242" i="5"/>
  <c r="J247" i="5"/>
  <c r="O250" i="5"/>
  <c r="J255" i="5"/>
  <c r="O258" i="5"/>
  <c r="J263" i="5"/>
  <c r="O266" i="5"/>
  <c r="J271" i="5"/>
  <c r="O274" i="5"/>
  <c r="J279" i="5"/>
  <c r="O282" i="5"/>
  <c r="J287" i="5"/>
  <c r="O290" i="5"/>
  <c r="J297" i="5"/>
  <c r="J783" i="5"/>
  <c r="O783" i="5"/>
  <c r="O809" i="5"/>
  <c r="J809" i="5"/>
  <c r="O825" i="5"/>
  <c r="J825" i="5"/>
  <c r="O841" i="5"/>
  <c r="J841" i="5"/>
  <c r="O855" i="5"/>
  <c r="J855" i="5"/>
  <c r="O861" i="5"/>
  <c r="J861" i="5"/>
  <c r="J1100" i="5"/>
  <c r="O36" i="5"/>
  <c r="J49" i="5"/>
  <c r="O60" i="5"/>
  <c r="J73" i="5"/>
  <c r="O76" i="5"/>
  <c r="J89" i="5"/>
  <c r="J97" i="5"/>
  <c r="O108" i="5"/>
  <c r="J137" i="5"/>
  <c r="O164" i="5"/>
  <c r="O172" i="5"/>
  <c r="O180" i="5"/>
  <c r="J193" i="5"/>
  <c r="O196" i="5"/>
  <c r="J209" i="5"/>
  <c r="O212" i="5"/>
  <c r="J225" i="5"/>
  <c r="J233" i="5"/>
  <c r="O236" i="5"/>
  <c r="O244" i="5"/>
  <c r="J257" i="5"/>
  <c r="J265" i="5"/>
  <c r="O268" i="5"/>
  <c r="J273" i="5"/>
  <c r="O276" i="5"/>
  <c r="O312" i="5"/>
  <c r="J312" i="5"/>
  <c r="J344" i="5"/>
  <c r="J368" i="5"/>
  <c r="J384" i="5"/>
  <c r="J424" i="5"/>
  <c r="J448" i="5"/>
  <c r="J480" i="5"/>
  <c r="J504" i="5"/>
  <c r="J520" i="5"/>
  <c r="J544" i="5"/>
  <c r="J560" i="5"/>
  <c r="J576" i="5"/>
  <c r="J592" i="5"/>
  <c r="J632" i="5"/>
  <c r="J640" i="5"/>
  <c r="J664" i="5"/>
  <c r="J688" i="5"/>
  <c r="O867" i="5"/>
  <c r="J867" i="5"/>
  <c r="O32" i="5"/>
  <c r="J36" i="5"/>
  <c r="J37" i="5"/>
  <c r="O40" i="5"/>
  <c r="J45" i="5"/>
  <c r="O48" i="5"/>
  <c r="J52" i="5"/>
  <c r="J53" i="5"/>
  <c r="O56" i="5"/>
  <c r="J60" i="5"/>
  <c r="J61" i="5"/>
  <c r="O64" i="5"/>
  <c r="J69" i="5"/>
  <c r="O72" i="5"/>
  <c r="J76" i="5"/>
  <c r="J77" i="5"/>
  <c r="O80" i="5"/>
  <c r="J84" i="5"/>
  <c r="J85" i="5"/>
  <c r="O88" i="5"/>
  <c r="J93" i="5"/>
  <c r="O96" i="5"/>
  <c r="J100" i="5"/>
  <c r="J101" i="5"/>
  <c r="O104" i="5"/>
  <c r="J108" i="5"/>
  <c r="J109" i="5"/>
  <c r="O112" i="5"/>
  <c r="J117" i="5"/>
  <c r="O120" i="5"/>
  <c r="J124" i="5"/>
  <c r="J125" i="5"/>
  <c r="O128" i="5"/>
  <c r="J132" i="5"/>
  <c r="J133" i="5"/>
  <c r="O136" i="5"/>
  <c r="J140" i="5"/>
  <c r="J141" i="5"/>
  <c r="O144" i="5"/>
  <c r="J148" i="5"/>
  <c r="J149" i="5"/>
  <c r="O152" i="5"/>
  <c r="J156" i="5"/>
  <c r="J157" i="5"/>
  <c r="O160" i="5"/>
  <c r="J164" i="5"/>
  <c r="J165" i="5"/>
  <c r="O168" i="5"/>
  <c r="J173" i="5"/>
  <c r="O176" i="5"/>
  <c r="J180" i="5"/>
  <c r="J181" i="5"/>
  <c r="O184" i="5"/>
  <c r="J188" i="5"/>
  <c r="J189" i="5"/>
  <c r="O192" i="5"/>
  <c r="J197" i="5"/>
  <c r="O200" i="5"/>
  <c r="J205" i="5"/>
  <c r="O208" i="5"/>
  <c r="J212" i="5"/>
  <c r="J213" i="5"/>
  <c r="O216" i="5"/>
  <c r="J220" i="5"/>
  <c r="J221" i="5"/>
  <c r="O224" i="5"/>
  <c r="J229" i="5"/>
  <c r="O232" i="5"/>
  <c r="J236" i="5"/>
  <c r="J237" i="5"/>
  <c r="O240" i="5"/>
  <c r="J244" i="5"/>
  <c r="J245" i="5"/>
  <c r="O248" i="5"/>
  <c r="J253" i="5"/>
  <c r="O256" i="5"/>
  <c r="J260" i="5"/>
  <c r="J261" i="5"/>
  <c r="O264" i="5"/>
  <c r="J269" i="5"/>
  <c r="O272" i="5"/>
  <c r="J276" i="5"/>
  <c r="J277" i="5"/>
  <c r="O280" i="5"/>
  <c r="J284" i="5"/>
  <c r="J285" i="5"/>
  <c r="O288" i="5"/>
  <c r="J292" i="5"/>
  <c r="J293" i="5"/>
  <c r="O295" i="5"/>
  <c r="J299" i="5"/>
  <c r="J332" i="5"/>
  <c r="J340" i="5"/>
  <c r="J348" i="5"/>
  <c r="J356" i="5"/>
  <c r="J364" i="5"/>
  <c r="J372" i="5"/>
  <c r="J380" i="5"/>
  <c r="J388" i="5"/>
  <c r="J396" i="5"/>
  <c r="J404" i="5"/>
  <c r="J412" i="5"/>
  <c r="J420" i="5"/>
  <c r="J428" i="5"/>
  <c r="J436" i="5"/>
  <c r="J444" i="5"/>
  <c r="J452" i="5"/>
  <c r="J460" i="5"/>
  <c r="J468" i="5"/>
  <c r="J476" i="5"/>
  <c r="J484" i="5"/>
  <c r="J492" i="5"/>
  <c r="J500" i="5"/>
  <c r="J508" i="5"/>
  <c r="J516" i="5"/>
  <c r="J524" i="5"/>
  <c r="J532" i="5"/>
  <c r="J540" i="5"/>
  <c r="J548" i="5"/>
  <c r="J556" i="5"/>
  <c r="J564" i="5"/>
  <c r="J572" i="5"/>
  <c r="J580" i="5"/>
  <c r="J588" i="5"/>
  <c r="J596" i="5"/>
  <c r="J604" i="5"/>
  <c r="J612" i="5"/>
  <c r="J620" i="5"/>
  <c r="J628" i="5"/>
  <c r="J636" i="5"/>
  <c r="J644" i="5"/>
  <c r="J652" i="5"/>
  <c r="J660" i="5"/>
  <c r="J668" i="5"/>
  <c r="J676" i="5"/>
  <c r="J684" i="5"/>
  <c r="J692" i="5"/>
  <c r="J759" i="5"/>
  <c r="O759" i="5"/>
  <c r="J33" i="5"/>
  <c r="O44" i="5"/>
  <c r="J57" i="5"/>
  <c r="O68" i="5"/>
  <c r="J81" i="5"/>
  <c r="O92" i="5"/>
  <c r="J105" i="5"/>
  <c r="O116" i="5"/>
  <c r="J129" i="5"/>
  <c r="O132" i="5"/>
  <c r="J145" i="5"/>
  <c r="O148" i="5"/>
  <c r="J161" i="5"/>
  <c r="J185" i="5"/>
  <c r="O204" i="5"/>
  <c r="J217" i="5"/>
  <c r="O228" i="5"/>
  <c r="J241" i="5"/>
  <c r="J281" i="5"/>
  <c r="O284" i="5"/>
  <c r="O320" i="5"/>
  <c r="J320" i="5"/>
  <c r="J336" i="5"/>
  <c r="J352" i="5"/>
  <c r="J376" i="5"/>
  <c r="J400" i="5"/>
  <c r="J416" i="5"/>
  <c r="J440" i="5"/>
  <c r="J464" i="5"/>
  <c r="J488" i="5"/>
  <c r="J528" i="5"/>
  <c r="J600" i="5"/>
  <c r="J616" i="5"/>
  <c r="J656" i="5"/>
  <c r="J680" i="5"/>
  <c r="J1813" i="5"/>
  <c r="J44" i="5"/>
  <c r="O19" i="5"/>
  <c r="J25" i="5"/>
  <c r="O27" i="5"/>
  <c r="O30" i="5"/>
  <c r="O33" i="5"/>
  <c r="J35" i="5"/>
  <c r="O38" i="5"/>
  <c r="O41" i="5"/>
  <c r="J43" i="5"/>
  <c r="O46" i="5"/>
  <c r="O49" i="5"/>
  <c r="J51" i="5"/>
  <c r="O54" i="5"/>
  <c r="O57" i="5"/>
  <c r="J59" i="5"/>
  <c r="O62" i="5"/>
  <c r="O65" i="5"/>
  <c r="J67" i="5"/>
  <c r="O70" i="5"/>
  <c r="O73" i="5"/>
  <c r="J75" i="5"/>
  <c r="O78" i="5"/>
  <c r="O81" i="5"/>
  <c r="J83" i="5"/>
  <c r="O86" i="5"/>
  <c r="O89" i="5"/>
  <c r="J91" i="5"/>
  <c r="O94" i="5"/>
  <c r="O97" i="5"/>
  <c r="J99" i="5"/>
  <c r="O102" i="5"/>
  <c r="O105" i="5"/>
  <c r="J107" i="5"/>
  <c r="O110" i="5"/>
  <c r="O113" i="5"/>
  <c r="J115" i="5"/>
  <c r="O118" i="5"/>
  <c r="O121" i="5"/>
  <c r="J123" i="5"/>
  <c r="O126" i="5"/>
  <c r="O129" i="5"/>
  <c r="J131" i="5"/>
  <c r="O134" i="5"/>
  <c r="O137" i="5"/>
  <c r="J139" i="5"/>
  <c r="O142" i="5"/>
  <c r="O145" i="5"/>
  <c r="J147" i="5"/>
  <c r="O150" i="5"/>
  <c r="O153" i="5"/>
  <c r="J155" i="5"/>
  <c r="O158" i="5"/>
  <c r="O161" i="5"/>
  <c r="J163" i="5"/>
  <c r="O166" i="5"/>
  <c r="O169" i="5"/>
  <c r="J171" i="5"/>
  <c r="O174" i="5"/>
  <c r="O177" i="5"/>
  <c r="J179" i="5"/>
  <c r="O182" i="5"/>
  <c r="O185" i="5"/>
  <c r="J187" i="5"/>
  <c r="O190" i="5"/>
  <c r="O193" i="5"/>
  <c r="J195" i="5"/>
  <c r="O198" i="5"/>
  <c r="O201" i="5"/>
  <c r="J203" i="5"/>
  <c r="O206" i="5"/>
  <c r="O209" i="5"/>
  <c r="J211" i="5"/>
  <c r="O214" i="5"/>
  <c r="O217" i="5"/>
  <c r="J219" i="5"/>
  <c r="O222" i="5"/>
  <c r="O225" i="5"/>
  <c r="J227" i="5"/>
  <c r="O230" i="5"/>
  <c r="O233" i="5"/>
  <c r="J235" i="5"/>
  <c r="O238" i="5"/>
  <c r="O241" i="5"/>
  <c r="J243" i="5"/>
  <c r="O246" i="5"/>
  <c r="O249" i="5"/>
  <c r="J251" i="5"/>
  <c r="O254" i="5"/>
  <c r="O257" i="5"/>
  <c r="J259" i="5"/>
  <c r="O262" i="5"/>
  <c r="O265" i="5"/>
  <c r="J267" i="5"/>
  <c r="O270" i="5"/>
  <c r="O273" i="5"/>
  <c r="J275" i="5"/>
  <c r="O278" i="5"/>
  <c r="O281" i="5"/>
  <c r="J283" i="5"/>
  <c r="O286" i="5"/>
  <c r="O289" i="5"/>
  <c r="J291" i="5"/>
  <c r="J301" i="5"/>
  <c r="J303" i="5"/>
  <c r="O303" i="5"/>
  <c r="J307" i="5"/>
  <c r="O307" i="5"/>
  <c r="J309" i="5"/>
  <c r="J311" i="5"/>
  <c r="O311" i="5"/>
  <c r="J315" i="5"/>
  <c r="O315" i="5"/>
  <c r="J317" i="5"/>
  <c r="J319" i="5"/>
  <c r="O319" i="5"/>
  <c r="J323" i="5"/>
  <c r="O323" i="5"/>
  <c r="J325" i="5"/>
  <c r="J327" i="5"/>
  <c r="O327" i="5"/>
  <c r="J331" i="5"/>
  <c r="J752" i="5"/>
  <c r="J1068" i="5"/>
  <c r="J1132" i="5"/>
  <c r="O306" i="5"/>
  <c r="O314" i="5"/>
  <c r="O322" i="5"/>
  <c r="O330" i="5"/>
  <c r="O332" i="5"/>
  <c r="J333" i="5"/>
  <c r="O336" i="5"/>
  <c r="J337" i="5"/>
  <c r="O340" i="5"/>
  <c r="J341" i="5"/>
  <c r="O344" i="5"/>
  <c r="J345" i="5"/>
  <c r="O348" i="5"/>
  <c r="J349" i="5"/>
  <c r="O352" i="5"/>
  <c r="J353" i="5"/>
  <c r="O356" i="5"/>
  <c r="J357" i="5"/>
  <c r="O360" i="5"/>
  <c r="J361" i="5"/>
  <c r="O364" i="5"/>
  <c r="J365" i="5"/>
  <c r="O368" i="5"/>
  <c r="J369" i="5"/>
  <c r="O372" i="5"/>
  <c r="J373" i="5"/>
  <c r="O376" i="5"/>
  <c r="J377" i="5"/>
  <c r="O380" i="5"/>
  <c r="J381" i="5"/>
  <c r="O384" i="5"/>
  <c r="J385" i="5"/>
  <c r="O388" i="5"/>
  <c r="J389" i="5"/>
  <c r="O392" i="5"/>
  <c r="J393" i="5"/>
  <c r="O396" i="5"/>
  <c r="J397" i="5"/>
  <c r="O400" i="5"/>
  <c r="J401" i="5"/>
  <c r="O404" i="5"/>
  <c r="J405" i="5"/>
  <c r="O408" i="5"/>
  <c r="J409" i="5"/>
  <c r="O412" i="5"/>
  <c r="J413" i="5"/>
  <c r="O416" i="5"/>
  <c r="J417" i="5"/>
  <c r="O420" i="5"/>
  <c r="J421" i="5"/>
  <c r="O424" i="5"/>
  <c r="J425" i="5"/>
  <c r="O428" i="5"/>
  <c r="J429" i="5"/>
  <c r="O432" i="5"/>
  <c r="J433" i="5"/>
  <c r="O436" i="5"/>
  <c r="J437" i="5"/>
  <c r="O440" i="5"/>
  <c r="J441" i="5"/>
  <c r="O444" i="5"/>
  <c r="J445" i="5"/>
  <c r="O448" i="5"/>
  <c r="J449" i="5"/>
  <c r="O452" i="5"/>
  <c r="J453" i="5"/>
  <c r="O456" i="5"/>
  <c r="J457" i="5"/>
  <c r="O460" i="5"/>
  <c r="J461" i="5"/>
  <c r="O464" i="5"/>
  <c r="J465" i="5"/>
  <c r="O468" i="5"/>
  <c r="J469" i="5"/>
  <c r="O472" i="5"/>
  <c r="J473" i="5"/>
  <c r="O476" i="5"/>
  <c r="J477" i="5"/>
  <c r="O480" i="5"/>
  <c r="J481" i="5"/>
  <c r="O484" i="5"/>
  <c r="J485" i="5"/>
  <c r="O488" i="5"/>
  <c r="J489" i="5"/>
  <c r="O492" i="5"/>
  <c r="J493" i="5"/>
  <c r="O496" i="5"/>
  <c r="J497" i="5"/>
  <c r="O500" i="5"/>
  <c r="J501" i="5"/>
  <c r="O504" i="5"/>
  <c r="J505" i="5"/>
  <c r="O508" i="5"/>
  <c r="J509" i="5"/>
  <c r="O512" i="5"/>
  <c r="J513" i="5"/>
  <c r="O516" i="5"/>
  <c r="J517" i="5"/>
  <c r="O520" i="5"/>
  <c r="J521" i="5"/>
  <c r="O524" i="5"/>
  <c r="J525" i="5"/>
  <c r="O528" i="5"/>
  <c r="J529" i="5"/>
  <c r="O532" i="5"/>
  <c r="J533" i="5"/>
  <c r="O536" i="5"/>
  <c r="J537" i="5"/>
  <c r="O540" i="5"/>
  <c r="J541" i="5"/>
  <c r="O544" i="5"/>
  <c r="J545" i="5"/>
  <c r="O548" i="5"/>
  <c r="J549" i="5"/>
  <c r="O552" i="5"/>
  <c r="J553" i="5"/>
  <c r="O556" i="5"/>
  <c r="J557" i="5"/>
  <c r="O560" i="5"/>
  <c r="J561" i="5"/>
  <c r="O564" i="5"/>
  <c r="J565" i="5"/>
  <c r="O568" i="5"/>
  <c r="J569" i="5"/>
  <c r="O572" i="5"/>
  <c r="J573" i="5"/>
  <c r="O576" i="5"/>
  <c r="J577" i="5"/>
  <c r="O580" i="5"/>
  <c r="J581" i="5"/>
  <c r="O584" i="5"/>
  <c r="J585" i="5"/>
  <c r="O588" i="5"/>
  <c r="J589" i="5"/>
  <c r="O592" i="5"/>
  <c r="J593" i="5"/>
  <c r="O596" i="5"/>
  <c r="J597" i="5"/>
  <c r="O600" i="5"/>
  <c r="J601" i="5"/>
  <c r="O604" i="5"/>
  <c r="J605" i="5"/>
  <c r="O608" i="5"/>
  <c r="J609" i="5"/>
  <c r="O612" i="5"/>
  <c r="J613" i="5"/>
  <c r="O616" i="5"/>
  <c r="J617" i="5"/>
  <c r="O620" i="5"/>
  <c r="J621" i="5"/>
  <c r="O624" i="5"/>
  <c r="J625" i="5"/>
  <c r="O628" i="5"/>
  <c r="J629" i="5"/>
  <c r="O632" i="5"/>
  <c r="J633" i="5"/>
  <c r="O636" i="5"/>
  <c r="J637" i="5"/>
  <c r="O640" i="5"/>
  <c r="J641" i="5"/>
  <c r="O644" i="5"/>
  <c r="J645" i="5"/>
  <c r="O648" i="5"/>
  <c r="J649" i="5"/>
  <c r="O652" i="5"/>
  <c r="J653" i="5"/>
  <c r="O656" i="5"/>
  <c r="J657" i="5"/>
  <c r="O660" i="5"/>
  <c r="J661" i="5"/>
  <c r="O664" i="5"/>
  <c r="J665" i="5"/>
  <c r="O668" i="5"/>
  <c r="J669" i="5"/>
  <c r="O672" i="5"/>
  <c r="J673" i="5"/>
  <c r="O676" i="5"/>
  <c r="J677" i="5"/>
  <c r="O680" i="5"/>
  <c r="J681" i="5"/>
  <c r="O684" i="5"/>
  <c r="J685" i="5"/>
  <c r="O688" i="5"/>
  <c r="J689" i="5"/>
  <c r="O692" i="5"/>
  <c r="J693" i="5"/>
  <c r="O696" i="5"/>
  <c r="J697" i="5"/>
  <c r="J760" i="5"/>
  <c r="J767" i="5"/>
  <c r="O767" i="5"/>
  <c r="J775" i="5"/>
  <c r="O775" i="5"/>
  <c r="J784" i="5"/>
  <c r="J791" i="5"/>
  <c r="O791" i="5"/>
  <c r="J811" i="5"/>
  <c r="J813" i="5"/>
  <c r="O820" i="5"/>
  <c r="J820" i="5"/>
  <c r="J827" i="5"/>
  <c r="J829" i="5"/>
  <c r="O836" i="5"/>
  <c r="J836" i="5"/>
  <c r="J843" i="5"/>
  <c r="J845" i="5"/>
  <c r="O871" i="5"/>
  <c r="J871" i="5"/>
  <c r="J1087" i="5"/>
  <c r="O1087" i="5"/>
  <c r="J1119" i="5"/>
  <c r="O1119" i="5"/>
  <c r="J305" i="5"/>
  <c r="O305" i="5"/>
  <c r="J313" i="5"/>
  <c r="O313" i="5"/>
  <c r="J321" i="5"/>
  <c r="O321" i="5"/>
  <c r="J329" i="5"/>
  <c r="O329" i="5"/>
  <c r="J334" i="5"/>
  <c r="J338" i="5"/>
  <c r="J342" i="5"/>
  <c r="J346" i="5"/>
  <c r="J350" i="5"/>
  <c r="J354" i="5"/>
  <c r="J358" i="5"/>
  <c r="J362" i="5"/>
  <c r="J366" i="5"/>
  <c r="J370" i="5"/>
  <c r="J374" i="5"/>
  <c r="J378" i="5"/>
  <c r="J382" i="5"/>
  <c r="J386" i="5"/>
  <c r="J390" i="5"/>
  <c r="J394" i="5"/>
  <c r="J398" i="5"/>
  <c r="J402" i="5"/>
  <c r="J406" i="5"/>
  <c r="J410" i="5"/>
  <c r="J414" i="5"/>
  <c r="J418" i="5"/>
  <c r="J422" i="5"/>
  <c r="J426" i="5"/>
  <c r="J430" i="5"/>
  <c r="J434" i="5"/>
  <c r="J438" i="5"/>
  <c r="J442" i="5"/>
  <c r="J446" i="5"/>
  <c r="J450" i="5"/>
  <c r="J454" i="5"/>
  <c r="J458" i="5"/>
  <c r="J462" i="5"/>
  <c r="J466" i="5"/>
  <c r="J470" i="5"/>
  <c r="J474" i="5"/>
  <c r="J478" i="5"/>
  <c r="J482" i="5"/>
  <c r="J486" i="5"/>
  <c r="J490" i="5"/>
  <c r="J494" i="5"/>
  <c r="J498" i="5"/>
  <c r="J502" i="5"/>
  <c r="J506" i="5"/>
  <c r="J510" i="5"/>
  <c r="J514" i="5"/>
  <c r="J518" i="5"/>
  <c r="J522" i="5"/>
  <c r="J526" i="5"/>
  <c r="J530" i="5"/>
  <c r="J534" i="5"/>
  <c r="J538" i="5"/>
  <c r="J542" i="5"/>
  <c r="J546" i="5"/>
  <c r="J550" i="5"/>
  <c r="J554" i="5"/>
  <c r="J558" i="5"/>
  <c r="J562" i="5"/>
  <c r="J566" i="5"/>
  <c r="J570" i="5"/>
  <c r="J574" i="5"/>
  <c r="J578" i="5"/>
  <c r="J582" i="5"/>
  <c r="J586" i="5"/>
  <c r="J590" i="5"/>
  <c r="J594" i="5"/>
  <c r="J598" i="5"/>
  <c r="J602" i="5"/>
  <c r="J606" i="5"/>
  <c r="J610" i="5"/>
  <c r="J614" i="5"/>
  <c r="J618" i="5"/>
  <c r="J622" i="5"/>
  <c r="J626" i="5"/>
  <c r="J630" i="5"/>
  <c r="J634" i="5"/>
  <c r="J638" i="5"/>
  <c r="J642" i="5"/>
  <c r="J646" i="5"/>
  <c r="J650" i="5"/>
  <c r="J654" i="5"/>
  <c r="J658" i="5"/>
  <c r="J662" i="5"/>
  <c r="J666" i="5"/>
  <c r="J670" i="5"/>
  <c r="J674" i="5"/>
  <c r="J678" i="5"/>
  <c r="J682" i="5"/>
  <c r="J686" i="5"/>
  <c r="J690" i="5"/>
  <c r="J694" i="5"/>
  <c r="J698" i="5"/>
  <c r="J700" i="5"/>
  <c r="J702" i="5"/>
  <c r="J704" i="5"/>
  <c r="J706" i="5"/>
  <c r="J708" i="5"/>
  <c r="J710" i="5"/>
  <c r="J712" i="5"/>
  <c r="J714" i="5"/>
  <c r="J716" i="5"/>
  <c r="J718" i="5"/>
  <c r="J720" i="5"/>
  <c r="J722" i="5"/>
  <c r="J724" i="5"/>
  <c r="J726" i="5"/>
  <c r="J728" i="5"/>
  <c r="J730" i="5"/>
  <c r="J732" i="5"/>
  <c r="J734" i="5"/>
  <c r="J736" i="5"/>
  <c r="J738" i="5"/>
  <c r="J740" i="5"/>
  <c r="J742" i="5"/>
  <c r="J744" i="5"/>
  <c r="J746" i="5"/>
  <c r="J768" i="5"/>
  <c r="J776" i="5"/>
  <c r="J792" i="5"/>
  <c r="J799" i="5"/>
  <c r="O799" i="5"/>
  <c r="O817" i="5"/>
  <c r="J817" i="5"/>
  <c r="O833" i="5"/>
  <c r="J833" i="5"/>
  <c r="O849" i="5"/>
  <c r="J849" i="5"/>
  <c r="O302" i="5"/>
  <c r="J308" i="5"/>
  <c r="O310" i="5"/>
  <c r="J316" i="5"/>
  <c r="O318" i="5"/>
  <c r="O326" i="5"/>
  <c r="O334" i="5"/>
  <c r="J335" i="5"/>
  <c r="O338" i="5"/>
  <c r="J339" i="5"/>
  <c r="O342" i="5"/>
  <c r="J343" i="5"/>
  <c r="O346" i="5"/>
  <c r="J347" i="5"/>
  <c r="O350" i="5"/>
  <c r="J351" i="5"/>
  <c r="O354" i="5"/>
  <c r="J355" i="5"/>
  <c r="O358" i="5"/>
  <c r="J359" i="5"/>
  <c r="O362" i="5"/>
  <c r="J363" i="5"/>
  <c r="O366" i="5"/>
  <c r="J367" i="5"/>
  <c r="O370" i="5"/>
  <c r="J371" i="5"/>
  <c r="O374" i="5"/>
  <c r="J375" i="5"/>
  <c r="O378" i="5"/>
  <c r="J379" i="5"/>
  <c r="O382" i="5"/>
  <c r="J383" i="5"/>
  <c r="O386" i="5"/>
  <c r="J387" i="5"/>
  <c r="O390" i="5"/>
  <c r="J391" i="5"/>
  <c r="O394" i="5"/>
  <c r="J395" i="5"/>
  <c r="O398" i="5"/>
  <c r="J399" i="5"/>
  <c r="O402" i="5"/>
  <c r="J403" i="5"/>
  <c r="O406" i="5"/>
  <c r="J407" i="5"/>
  <c r="O410" i="5"/>
  <c r="J411" i="5"/>
  <c r="O414" i="5"/>
  <c r="J415" i="5"/>
  <c r="O418" i="5"/>
  <c r="J419" i="5"/>
  <c r="O422" i="5"/>
  <c r="J423" i="5"/>
  <c r="O426" i="5"/>
  <c r="J427" i="5"/>
  <c r="O430" i="5"/>
  <c r="J431" i="5"/>
  <c r="O434" i="5"/>
  <c r="J435" i="5"/>
  <c r="O438" i="5"/>
  <c r="J439" i="5"/>
  <c r="O442" i="5"/>
  <c r="J443" i="5"/>
  <c r="O446" i="5"/>
  <c r="J447" i="5"/>
  <c r="O450" i="5"/>
  <c r="J451" i="5"/>
  <c r="O454" i="5"/>
  <c r="J455" i="5"/>
  <c r="O458" i="5"/>
  <c r="J459" i="5"/>
  <c r="O462" i="5"/>
  <c r="J463" i="5"/>
  <c r="O466" i="5"/>
  <c r="J467" i="5"/>
  <c r="O470" i="5"/>
  <c r="J471" i="5"/>
  <c r="O474" i="5"/>
  <c r="J475" i="5"/>
  <c r="O478" i="5"/>
  <c r="J479" i="5"/>
  <c r="O482" i="5"/>
  <c r="J483" i="5"/>
  <c r="O486" i="5"/>
  <c r="J487" i="5"/>
  <c r="O490" i="5"/>
  <c r="J491" i="5"/>
  <c r="O494" i="5"/>
  <c r="J495" i="5"/>
  <c r="O498" i="5"/>
  <c r="J499" i="5"/>
  <c r="O502" i="5"/>
  <c r="J503" i="5"/>
  <c r="O506" i="5"/>
  <c r="J507" i="5"/>
  <c r="O510" i="5"/>
  <c r="J511" i="5"/>
  <c r="O514" i="5"/>
  <c r="J515" i="5"/>
  <c r="O518" i="5"/>
  <c r="J519" i="5"/>
  <c r="O522" i="5"/>
  <c r="J523" i="5"/>
  <c r="O526" i="5"/>
  <c r="J527" i="5"/>
  <c r="O530" i="5"/>
  <c r="J531" i="5"/>
  <c r="O534" i="5"/>
  <c r="J535" i="5"/>
  <c r="O538" i="5"/>
  <c r="J539" i="5"/>
  <c r="O542" i="5"/>
  <c r="J543" i="5"/>
  <c r="O546" i="5"/>
  <c r="J547" i="5"/>
  <c r="O550" i="5"/>
  <c r="J551" i="5"/>
  <c r="O554" i="5"/>
  <c r="J555" i="5"/>
  <c r="O558" i="5"/>
  <c r="J559" i="5"/>
  <c r="O562" i="5"/>
  <c r="J563" i="5"/>
  <c r="O566" i="5"/>
  <c r="J567" i="5"/>
  <c r="O570" i="5"/>
  <c r="J571" i="5"/>
  <c r="O574" i="5"/>
  <c r="J575" i="5"/>
  <c r="O578" i="5"/>
  <c r="J579" i="5"/>
  <c r="O582" i="5"/>
  <c r="J583" i="5"/>
  <c r="O586" i="5"/>
  <c r="J587" i="5"/>
  <c r="O590" i="5"/>
  <c r="J591" i="5"/>
  <c r="O594" i="5"/>
  <c r="J595" i="5"/>
  <c r="O598" i="5"/>
  <c r="J599" i="5"/>
  <c r="O602" i="5"/>
  <c r="J603" i="5"/>
  <c r="O606" i="5"/>
  <c r="J607" i="5"/>
  <c r="O610" i="5"/>
  <c r="J611" i="5"/>
  <c r="O614" i="5"/>
  <c r="J615" i="5"/>
  <c r="O618" i="5"/>
  <c r="J619" i="5"/>
  <c r="O622" i="5"/>
  <c r="J623" i="5"/>
  <c r="O626" i="5"/>
  <c r="J627" i="5"/>
  <c r="O630" i="5"/>
  <c r="J631" i="5"/>
  <c r="O634" i="5"/>
  <c r="J635" i="5"/>
  <c r="O638" i="5"/>
  <c r="J639" i="5"/>
  <c r="O642" i="5"/>
  <c r="J643" i="5"/>
  <c r="O646" i="5"/>
  <c r="J647" i="5"/>
  <c r="O650" i="5"/>
  <c r="J651" i="5"/>
  <c r="O654" i="5"/>
  <c r="J655" i="5"/>
  <c r="O658" i="5"/>
  <c r="J659" i="5"/>
  <c r="O662" i="5"/>
  <c r="J663" i="5"/>
  <c r="O666" i="5"/>
  <c r="J667" i="5"/>
  <c r="O670" i="5"/>
  <c r="J671" i="5"/>
  <c r="O674" i="5"/>
  <c r="J675" i="5"/>
  <c r="O678" i="5"/>
  <c r="J679" i="5"/>
  <c r="O682" i="5"/>
  <c r="J683" i="5"/>
  <c r="O686" i="5"/>
  <c r="J687" i="5"/>
  <c r="O690" i="5"/>
  <c r="J691" i="5"/>
  <c r="O694" i="5"/>
  <c r="J695" i="5"/>
  <c r="O698" i="5"/>
  <c r="O700" i="5"/>
  <c r="O702" i="5"/>
  <c r="O704" i="5"/>
  <c r="O706" i="5"/>
  <c r="O708" i="5"/>
  <c r="O710" i="5"/>
  <c r="O712" i="5"/>
  <c r="O714" i="5"/>
  <c r="O716" i="5"/>
  <c r="O718" i="5"/>
  <c r="O720" i="5"/>
  <c r="O722" i="5"/>
  <c r="O724" i="5"/>
  <c r="O726" i="5"/>
  <c r="O728" i="5"/>
  <c r="O730" i="5"/>
  <c r="O732" i="5"/>
  <c r="O734" i="5"/>
  <c r="O736" i="5"/>
  <c r="O738" i="5"/>
  <c r="O740" i="5"/>
  <c r="O742" i="5"/>
  <c r="O744" i="5"/>
  <c r="O746" i="5"/>
  <c r="J751" i="5"/>
  <c r="O751" i="5"/>
  <c r="J800" i="5"/>
  <c r="O811" i="5"/>
  <c r="O812" i="5"/>
  <c r="J812" i="5"/>
  <c r="J819" i="5"/>
  <c r="J821" i="5"/>
  <c r="O827" i="5"/>
  <c r="O828" i="5"/>
  <c r="J828" i="5"/>
  <c r="J835" i="5"/>
  <c r="J837" i="5"/>
  <c r="O843" i="5"/>
  <c r="O844" i="5"/>
  <c r="J844" i="5"/>
  <c r="O851" i="5"/>
  <c r="J851" i="5"/>
  <c r="J1160" i="5"/>
  <c r="J1192" i="5"/>
  <c r="J1224" i="5"/>
  <c r="J1256" i="5"/>
  <c r="J1288" i="5"/>
  <c r="J749" i="5"/>
  <c r="O752" i="5"/>
  <c r="J754" i="5"/>
  <c r="J757" i="5"/>
  <c r="O760" i="5"/>
  <c r="J762" i="5"/>
  <c r="J765" i="5"/>
  <c r="O768" i="5"/>
  <c r="J770" i="5"/>
  <c r="J773" i="5"/>
  <c r="O776" i="5"/>
  <c r="J778" i="5"/>
  <c r="J781" i="5"/>
  <c r="O784" i="5"/>
  <c r="J786" i="5"/>
  <c r="J789" i="5"/>
  <c r="O792" i="5"/>
  <c r="J794" i="5"/>
  <c r="J797" i="5"/>
  <c r="O800" i="5"/>
  <c r="J802" i="5"/>
  <c r="J805" i="5"/>
  <c r="O807" i="5"/>
  <c r="J807" i="5"/>
  <c r="O815" i="5"/>
  <c r="J815" i="5"/>
  <c r="O823" i="5"/>
  <c r="J823" i="5"/>
  <c r="O831" i="5"/>
  <c r="J831" i="5"/>
  <c r="O839" i="5"/>
  <c r="J839" i="5"/>
  <c r="O847" i="5"/>
  <c r="J847" i="5"/>
  <c r="O857" i="5"/>
  <c r="J857" i="5"/>
  <c r="O860" i="5"/>
  <c r="J860" i="5"/>
  <c r="J862" i="5"/>
  <c r="O873" i="5"/>
  <c r="J873" i="5"/>
  <c r="O1068" i="5"/>
  <c r="J1079" i="5"/>
  <c r="J1092" i="5"/>
  <c r="O1100" i="5"/>
  <c r="J1111" i="5"/>
  <c r="J1124" i="5"/>
  <c r="O1132" i="5"/>
  <c r="O1160" i="5"/>
  <c r="J1168" i="5"/>
  <c r="O1192" i="5"/>
  <c r="J1200" i="5"/>
  <c r="O1224" i="5"/>
  <c r="J1232" i="5"/>
  <c r="O1256" i="5"/>
  <c r="J1264" i="5"/>
  <c r="O1288" i="5"/>
  <c r="J748" i="5"/>
  <c r="J756" i="5"/>
  <c r="J764" i="5"/>
  <c r="J772" i="5"/>
  <c r="O777" i="5"/>
  <c r="J780" i="5"/>
  <c r="J788" i="5"/>
  <c r="J796" i="5"/>
  <c r="J804" i="5"/>
  <c r="O853" i="5"/>
  <c r="J853" i="5"/>
  <c r="O863" i="5"/>
  <c r="J863" i="5"/>
  <c r="O869" i="5"/>
  <c r="J869" i="5"/>
  <c r="J1071" i="5"/>
  <c r="J1084" i="5"/>
  <c r="O1092" i="5"/>
  <c r="J1103" i="5"/>
  <c r="J1116" i="5"/>
  <c r="J1135" i="5"/>
  <c r="J1144" i="5"/>
  <c r="J1176" i="5"/>
  <c r="J1208" i="5"/>
  <c r="J1240" i="5"/>
  <c r="J1272" i="5"/>
  <c r="J719" i="5"/>
  <c r="J721" i="5"/>
  <c r="J723" i="5"/>
  <c r="J725" i="5"/>
  <c r="J727" i="5"/>
  <c r="J729" i="5"/>
  <c r="J731" i="5"/>
  <c r="J733" i="5"/>
  <c r="J735" i="5"/>
  <c r="J737" i="5"/>
  <c r="J739" i="5"/>
  <c r="J741" i="5"/>
  <c r="J743" i="5"/>
  <c r="J745" i="5"/>
  <c r="J747" i="5"/>
  <c r="J750" i="5"/>
  <c r="J758" i="5"/>
  <c r="J766" i="5"/>
  <c r="J774" i="5"/>
  <c r="J782" i="5"/>
  <c r="J790" i="5"/>
  <c r="J798" i="5"/>
  <c r="J806" i="5"/>
  <c r="J808" i="5"/>
  <c r="J814" i="5"/>
  <c r="J816" i="5"/>
  <c r="J822" i="5"/>
  <c r="J824" i="5"/>
  <c r="J830" i="5"/>
  <c r="J832" i="5"/>
  <c r="J838" i="5"/>
  <c r="J840" i="5"/>
  <c r="J846" i="5"/>
  <c r="J848" i="5"/>
  <c r="O852" i="5"/>
  <c r="J852" i="5"/>
  <c r="J854" i="5"/>
  <c r="O865" i="5"/>
  <c r="J865" i="5"/>
  <c r="O868" i="5"/>
  <c r="J868" i="5"/>
  <c r="J870" i="5"/>
  <c r="O875" i="5"/>
  <c r="J875" i="5"/>
  <c r="O879" i="5"/>
  <c r="J879" i="5"/>
  <c r="O883" i="5"/>
  <c r="J883" i="5"/>
  <c r="O887" i="5"/>
  <c r="J887" i="5"/>
  <c r="O891" i="5"/>
  <c r="J891" i="5"/>
  <c r="O895" i="5"/>
  <c r="J895" i="5"/>
  <c r="O899" i="5"/>
  <c r="J899" i="5"/>
  <c r="O903" i="5"/>
  <c r="J903" i="5"/>
  <c r="O907" i="5"/>
  <c r="J907" i="5"/>
  <c r="O911" i="5"/>
  <c r="J911" i="5"/>
  <c r="O915" i="5"/>
  <c r="J915" i="5"/>
  <c r="O919" i="5"/>
  <c r="J919" i="5"/>
  <c r="O923" i="5"/>
  <c r="J923" i="5"/>
  <c r="O927" i="5"/>
  <c r="J927" i="5"/>
  <c r="O931" i="5"/>
  <c r="J931" i="5"/>
  <c r="O935" i="5"/>
  <c r="J935" i="5"/>
  <c r="O939" i="5"/>
  <c r="J939" i="5"/>
  <c r="O943" i="5"/>
  <c r="J943" i="5"/>
  <c r="O947" i="5"/>
  <c r="J947" i="5"/>
  <c r="O951" i="5"/>
  <c r="J951" i="5"/>
  <c r="O955" i="5"/>
  <c r="J955" i="5"/>
  <c r="O959" i="5"/>
  <c r="J959" i="5"/>
  <c r="O963" i="5"/>
  <c r="J963" i="5"/>
  <c r="O967" i="5"/>
  <c r="J967" i="5"/>
  <c r="O971" i="5"/>
  <c r="J971" i="5"/>
  <c r="O975" i="5"/>
  <c r="J975" i="5"/>
  <c r="O979" i="5"/>
  <c r="J979" i="5"/>
  <c r="O983" i="5"/>
  <c r="J983" i="5"/>
  <c r="O987" i="5"/>
  <c r="J987" i="5"/>
  <c r="O991" i="5"/>
  <c r="J991" i="5"/>
  <c r="O995" i="5"/>
  <c r="J995" i="5"/>
  <c r="O999" i="5"/>
  <c r="J999" i="5"/>
  <c r="O1003" i="5"/>
  <c r="J1003" i="5"/>
  <c r="O1007" i="5"/>
  <c r="J1007" i="5"/>
  <c r="O1011" i="5"/>
  <c r="J1011" i="5"/>
  <c r="O1015" i="5"/>
  <c r="J1015" i="5"/>
  <c r="O1019" i="5"/>
  <c r="J1019" i="5"/>
  <c r="O1023" i="5"/>
  <c r="J1023" i="5"/>
  <c r="O1027" i="5"/>
  <c r="J1027" i="5"/>
  <c r="O1031" i="5"/>
  <c r="J1031" i="5"/>
  <c r="O1035" i="5"/>
  <c r="J1035" i="5"/>
  <c r="O1039" i="5"/>
  <c r="J1039" i="5"/>
  <c r="O1043" i="5"/>
  <c r="J1043" i="5"/>
  <c r="O1047" i="5"/>
  <c r="J1047" i="5"/>
  <c r="O1051" i="5"/>
  <c r="J1051" i="5"/>
  <c r="O1055" i="5"/>
  <c r="J1055" i="5"/>
  <c r="O1059" i="5"/>
  <c r="J1059" i="5"/>
  <c r="J1063" i="5"/>
  <c r="J1076" i="5"/>
  <c r="O1084" i="5"/>
  <c r="J1095" i="5"/>
  <c r="J1108" i="5"/>
  <c r="J1127" i="5"/>
  <c r="J1140" i="5"/>
  <c r="O1144" i="5"/>
  <c r="J1152" i="5"/>
  <c r="O1176" i="5"/>
  <c r="J1184" i="5"/>
  <c r="O1208" i="5"/>
  <c r="J1216" i="5"/>
  <c r="O1240" i="5"/>
  <c r="J1248" i="5"/>
  <c r="O1272" i="5"/>
  <c r="J1280" i="5"/>
  <c r="O854" i="5"/>
  <c r="O862" i="5"/>
  <c r="O870" i="5"/>
  <c r="O1061" i="5"/>
  <c r="J1066" i="5"/>
  <c r="O1069" i="5"/>
  <c r="J1074" i="5"/>
  <c r="O1077" i="5"/>
  <c r="J1082" i="5"/>
  <c r="O1085" i="5"/>
  <c r="J1090" i="5"/>
  <c r="O1093" i="5"/>
  <c r="J1098" i="5"/>
  <c r="O1101" i="5"/>
  <c r="J1106" i="5"/>
  <c r="O1109" i="5"/>
  <c r="J1114" i="5"/>
  <c r="O1117" i="5"/>
  <c r="J1122" i="5"/>
  <c r="O1125" i="5"/>
  <c r="J1130" i="5"/>
  <c r="O1133" i="5"/>
  <c r="J1138" i="5"/>
  <c r="O1141" i="5"/>
  <c r="J1146" i="5"/>
  <c r="J1154" i="5"/>
  <c r="J1162" i="5"/>
  <c r="J1170" i="5"/>
  <c r="J1178" i="5"/>
  <c r="J1186" i="5"/>
  <c r="J1194" i="5"/>
  <c r="J1202" i="5"/>
  <c r="J1210" i="5"/>
  <c r="J1218" i="5"/>
  <c r="J1226" i="5"/>
  <c r="J1234" i="5"/>
  <c r="J1242" i="5"/>
  <c r="J1250" i="5"/>
  <c r="J1258" i="5"/>
  <c r="J1266" i="5"/>
  <c r="J1274" i="5"/>
  <c r="J1282" i="5"/>
  <c r="J1290" i="5"/>
  <c r="J1297" i="5"/>
  <c r="O1297" i="5"/>
  <c r="O1334" i="5"/>
  <c r="J1334" i="5"/>
  <c r="J1445" i="5"/>
  <c r="O1445" i="5"/>
  <c r="O808" i="5"/>
  <c r="O816" i="5"/>
  <c r="O824" i="5"/>
  <c r="O832" i="5"/>
  <c r="O840" i="5"/>
  <c r="O848" i="5"/>
  <c r="O856" i="5"/>
  <c r="O864" i="5"/>
  <c r="O872" i="5"/>
  <c r="O874" i="5"/>
  <c r="O878" i="5"/>
  <c r="O882" i="5"/>
  <c r="O886" i="5"/>
  <c r="O890" i="5"/>
  <c r="O894" i="5"/>
  <c r="O898" i="5"/>
  <c r="O902" i="5"/>
  <c r="O906" i="5"/>
  <c r="O910" i="5"/>
  <c r="O914" i="5"/>
  <c r="O918" i="5"/>
  <c r="O922" i="5"/>
  <c r="O926" i="5"/>
  <c r="O930" i="5"/>
  <c r="O934" i="5"/>
  <c r="O938" i="5"/>
  <c r="O942" i="5"/>
  <c r="O946" i="5"/>
  <c r="O950" i="5"/>
  <c r="O954" i="5"/>
  <c r="O958" i="5"/>
  <c r="O962" i="5"/>
  <c r="O966" i="5"/>
  <c r="O970" i="5"/>
  <c r="O974" i="5"/>
  <c r="O978" i="5"/>
  <c r="O982" i="5"/>
  <c r="O986" i="5"/>
  <c r="O990" i="5"/>
  <c r="O994" i="5"/>
  <c r="O998" i="5"/>
  <c r="O1002" i="5"/>
  <c r="O1006" i="5"/>
  <c r="O1010" i="5"/>
  <c r="O1014" i="5"/>
  <c r="O1018" i="5"/>
  <c r="O1022" i="5"/>
  <c r="O1026" i="5"/>
  <c r="O1030" i="5"/>
  <c r="O1034" i="5"/>
  <c r="O1038" i="5"/>
  <c r="O1042" i="5"/>
  <c r="O1046" i="5"/>
  <c r="O1050" i="5"/>
  <c r="O1054" i="5"/>
  <c r="O1058" i="5"/>
  <c r="J1064" i="5"/>
  <c r="O1067" i="5"/>
  <c r="J1072" i="5"/>
  <c r="O1075" i="5"/>
  <c r="J1080" i="5"/>
  <c r="O1083" i="5"/>
  <c r="J1088" i="5"/>
  <c r="O1091" i="5"/>
  <c r="J1096" i="5"/>
  <c r="O1099" i="5"/>
  <c r="J1104" i="5"/>
  <c r="O1107" i="5"/>
  <c r="J1112" i="5"/>
  <c r="O1115" i="5"/>
  <c r="J1120" i="5"/>
  <c r="O1123" i="5"/>
  <c r="J1128" i="5"/>
  <c r="O1131" i="5"/>
  <c r="J1136" i="5"/>
  <c r="O1139" i="5"/>
  <c r="J1148" i="5"/>
  <c r="J1156" i="5"/>
  <c r="J1164" i="5"/>
  <c r="J1172" i="5"/>
  <c r="J1180" i="5"/>
  <c r="J1188" i="5"/>
  <c r="J1196" i="5"/>
  <c r="J1204" i="5"/>
  <c r="J1212" i="5"/>
  <c r="J1220" i="5"/>
  <c r="J1228" i="5"/>
  <c r="J1236" i="5"/>
  <c r="J1244" i="5"/>
  <c r="J1252" i="5"/>
  <c r="J1260" i="5"/>
  <c r="J1268" i="5"/>
  <c r="J1276" i="5"/>
  <c r="J1284" i="5"/>
  <c r="J1292" i="5"/>
  <c r="J1298" i="5"/>
  <c r="J1305" i="5"/>
  <c r="O1305" i="5"/>
  <c r="O1331" i="5"/>
  <c r="J1331" i="5"/>
  <c r="J1480" i="5"/>
  <c r="O1480" i="5"/>
  <c r="J1496" i="5"/>
  <c r="J1512" i="5"/>
  <c r="J1532" i="5"/>
  <c r="O810" i="5"/>
  <c r="O818" i="5"/>
  <c r="O826" i="5"/>
  <c r="O834" i="5"/>
  <c r="O842" i="5"/>
  <c r="O850" i="5"/>
  <c r="O858" i="5"/>
  <c r="O866" i="5"/>
  <c r="O1060" i="5"/>
  <c r="J1061" i="5"/>
  <c r="J1062" i="5"/>
  <c r="O1065" i="5"/>
  <c r="J1069" i="5"/>
  <c r="J1070" i="5"/>
  <c r="O1073" i="5"/>
  <c r="J1077" i="5"/>
  <c r="J1078" i="5"/>
  <c r="O1081" i="5"/>
  <c r="J1085" i="5"/>
  <c r="J1086" i="5"/>
  <c r="O1089" i="5"/>
  <c r="J1093" i="5"/>
  <c r="J1094" i="5"/>
  <c r="O1097" i="5"/>
  <c r="J1101" i="5"/>
  <c r="J1102" i="5"/>
  <c r="O1105" i="5"/>
  <c r="J1109" i="5"/>
  <c r="J1110" i="5"/>
  <c r="O1113" i="5"/>
  <c r="J1117" i="5"/>
  <c r="J1118" i="5"/>
  <c r="O1121" i="5"/>
  <c r="J1125" i="5"/>
  <c r="J1126" i="5"/>
  <c r="O1129" i="5"/>
  <c r="J1133" i="5"/>
  <c r="J1134" i="5"/>
  <c r="O1137" i="5"/>
  <c r="J1141" i="5"/>
  <c r="J1142" i="5"/>
  <c r="O1146" i="5"/>
  <c r="J1150" i="5"/>
  <c r="O1154" i="5"/>
  <c r="J1158" i="5"/>
  <c r="O1162" i="5"/>
  <c r="J1166" i="5"/>
  <c r="J1174" i="5"/>
  <c r="O1178" i="5"/>
  <c r="J1182" i="5"/>
  <c r="J1190" i="5"/>
  <c r="O1194" i="5"/>
  <c r="J1198" i="5"/>
  <c r="J1206" i="5"/>
  <c r="O1210" i="5"/>
  <c r="J1214" i="5"/>
  <c r="O1218" i="5"/>
  <c r="J1222" i="5"/>
  <c r="J1230" i="5"/>
  <c r="O1234" i="5"/>
  <c r="J1238" i="5"/>
  <c r="J1246" i="5"/>
  <c r="O1250" i="5"/>
  <c r="J1254" i="5"/>
  <c r="O1258" i="5"/>
  <c r="J1262" i="5"/>
  <c r="O1266" i="5"/>
  <c r="J1270" i="5"/>
  <c r="J1278" i="5"/>
  <c r="J1286" i="5"/>
  <c r="J1306" i="5"/>
  <c r="O1325" i="5"/>
  <c r="J1325" i="5"/>
  <c r="J1336" i="5"/>
  <c r="J1461" i="5"/>
  <c r="O1461" i="5"/>
  <c r="O1298" i="5"/>
  <c r="J1300" i="5"/>
  <c r="J1303" i="5"/>
  <c r="O1306" i="5"/>
  <c r="J1308" i="5"/>
  <c r="J1311" i="5"/>
  <c r="J1312" i="5"/>
  <c r="J1315" i="5"/>
  <c r="J1316" i="5"/>
  <c r="J1319" i="5"/>
  <c r="J1320" i="5"/>
  <c r="O1337" i="5"/>
  <c r="J1337" i="5"/>
  <c r="O1426" i="5"/>
  <c r="J1437" i="5"/>
  <c r="J1450" i="5"/>
  <c r="J1466" i="5"/>
  <c r="O1496" i="5"/>
  <c r="O1512" i="5"/>
  <c r="J1545" i="5"/>
  <c r="J1302" i="5"/>
  <c r="J1310" i="5"/>
  <c r="J1328" i="5"/>
  <c r="O1339" i="5"/>
  <c r="J1339" i="5"/>
  <c r="J1429" i="5"/>
  <c r="J1442" i="5"/>
  <c r="O1450" i="5"/>
  <c r="J1458" i="5"/>
  <c r="O1466" i="5"/>
  <c r="J1472" i="5"/>
  <c r="O1472" i="5"/>
  <c r="J1488" i="5"/>
  <c r="J1504" i="5"/>
  <c r="J1520" i="5"/>
  <c r="O1520" i="5"/>
  <c r="J1549" i="5"/>
  <c r="J1552" i="5"/>
  <c r="J1294" i="5"/>
  <c r="J1296" i="5"/>
  <c r="J1304" i="5"/>
  <c r="J1314" i="5"/>
  <c r="J1318" i="5"/>
  <c r="J1322" i="5"/>
  <c r="O1323" i="5"/>
  <c r="J1323" i="5"/>
  <c r="O1326" i="5"/>
  <c r="J1326" i="5"/>
  <c r="O1329" i="5"/>
  <c r="J1329" i="5"/>
  <c r="O1335" i="5"/>
  <c r="J1335" i="5"/>
  <c r="J1434" i="5"/>
  <c r="J1453" i="5"/>
  <c r="J1469" i="5"/>
  <c r="J1539" i="5"/>
  <c r="J1582" i="5"/>
  <c r="O1322" i="5"/>
  <c r="O1328" i="5"/>
  <c r="O1336" i="5"/>
  <c r="O1343" i="5"/>
  <c r="O1347" i="5"/>
  <c r="O1351" i="5"/>
  <c r="O1355" i="5"/>
  <c r="O1359" i="5"/>
  <c r="O1363" i="5"/>
  <c r="O1367" i="5"/>
  <c r="O1371" i="5"/>
  <c r="O1375" i="5"/>
  <c r="O1379" i="5"/>
  <c r="O1383" i="5"/>
  <c r="O1387" i="5"/>
  <c r="O1391" i="5"/>
  <c r="O1395" i="5"/>
  <c r="O1399" i="5"/>
  <c r="O1403" i="5"/>
  <c r="O1407" i="5"/>
  <c r="O1411" i="5"/>
  <c r="O1415" i="5"/>
  <c r="O1419" i="5"/>
  <c r="O1423" i="5"/>
  <c r="O1427" i="5"/>
  <c r="J1432" i="5"/>
  <c r="O1435" i="5"/>
  <c r="J1440" i="5"/>
  <c r="O1443" i="5"/>
  <c r="J1448" i="5"/>
  <c r="O1451" i="5"/>
  <c r="J1456" i="5"/>
  <c r="O1459" i="5"/>
  <c r="J1464" i="5"/>
  <c r="O1467" i="5"/>
  <c r="J1471" i="5"/>
  <c r="J1474" i="5"/>
  <c r="J1482" i="5"/>
  <c r="J1490" i="5"/>
  <c r="J1498" i="5"/>
  <c r="J1506" i="5"/>
  <c r="J1514" i="5"/>
  <c r="J1522" i="5"/>
  <c r="J1537" i="5"/>
  <c r="J1541" i="5"/>
  <c r="J1544" i="5"/>
  <c r="J1569" i="5"/>
  <c r="J1581" i="5"/>
  <c r="O1330" i="5"/>
  <c r="O1338" i="5"/>
  <c r="O1386" i="5"/>
  <c r="O1390" i="5"/>
  <c r="O1425" i="5"/>
  <c r="J1430" i="5"/>
  <c r="O1433" i="5"/>
  <c r="J1438" i="5"/>
  <c r="O1441" i="5"/>
  <c r="J1446" i="5"/>
  <c r="O1449" i="5"/>
  <c r="J1454" i="5"/>
  <c r="O1457" i="5"/>
  <c r="J1462" i="5"/>
  <c r="O1465" i="5"/>
  <c r="J1470" i="5"/>
  <c r="J1476" i="5"/>
  <c r="J1484" i="5"/>
  <c r="J1492" i="5"/>
  <c r="J1500" i="5"/>
  <c r="J1508" i="5"/>
  <c r="J1516" i="5"/>
  <c r="J1524" i="5"/>
  <c r="J1536" i="5"/>
  <c r="J1555" i="5"/>
  <c r="J1601" i="5"/>
  <c r="J1649" i="5"/>
  <c r="J1653" i="5"/>
  <c r="J1342" i="5"/>
  <c r="J1346" i="5"/>
  <c r="O1349" i="5"/>
  <c r="J1350" i="5"/>
  <c r="O1353" i="5"/>
  <c r="J1354" i="5"/>
  <c r="O1357" i="5"/>
  <c r="J1358" i="5"/>
  <c r="J1362" i="5"/>
  <c r="O1365" i="5"/>
  <c r="J1366" i="5"/>
  <c r="O1369" i="5"/>
  <c r="J1370" i="5"/>
  <c r="O1373" i="5"/>
  <c r="J1374" i="5"/>
  <c r="J1378" i="5"/>
  <c r="O1381" i="5"/>
  <c r="J1382" i="5"/>
  <c r="O1385" i="5"/>
  <c r="O1389" i="5"/>
  <c r="J1394" i="5"/>
  <c r="O1397" i="5"/>
  <c r="J1398" i="5"/>
  <c r="O1401" i="5"/>
  <c r="J1402" i="5"/>
  <c r="O1405" i="5"/>
  <c r="J1406" i="5"/>
  <c r="J1410" i="5"/>
  <c r="J1414" i="5"/>
  <c r="J1418" i="5"/>
  <c r="J1422" i="5"/>
  <c r="J1427" i="5"/>
  <c r="J1428" i="5"/>
  <c r="O1431" i="5"/>
  <c r="J1435" i="5"/>
  <c r="J1436" i="5"/>
  <c r="O1439" i="5"/>
  <c r="J1443" i="5"/>
  <c r="J1444" i="5"/>
  <c r="O1447" i="5"/>
  <c r="J1451" i="5"/>
  <c r="J1452" i="5"/>
  <c r="O1455" i="5"/>
  <c r="J1459" i="5"/>
  <c r="J1460" i="5"/>
  <c r="O1463" i="5"/>
  <c r="J1467" i="5"/>
  <c r="J1468" i="5"/>
  <c r="J1478" i="5"/>
  <c r="J1486" i="5"/>
  <c r="J1494" i="5"/>
  <c r="J1502" i="5"/>
  <c r="J1510" i="5"/>
  <c r="J1518" i="5"/>
  <c r="J1531" i="5"/>
  <c r="O1531" i="5"/>
  <c r="J1547" i="5"/>
  <c r="J1553" i="5"/>
  <c r="J1557" i="5"/>
  <c r="J1571" i="5"/>
  <c r="O1532" i="5"/>
  <c r="O1536" i="5"/>
  <c r="O1541" i="5"/>
  <c r="O1544" i="5"/>
  <c r="O1549" i="5"/>
  <c r="O1552" i="5"/>
  <c r="O1557" i="5"/>
  <c r="J1577" i="5"/>
  <c r="J1579" i="5"/>
  <c r="J1589" i="5"/>
  <c r="J1608" i="5"/>
  <c r="O1616" i="5"/>
  <c r="J1616" i="5"/>
  <c r="O1624" i="5"/>
  <c r="J1624" i="5"/>
  <c r="O1632" i="5"/>
  <c r="J1632" i="5"/>
  <c r="O1640" i="5"/>
  <c r="J1640" i="5"/>
  <c r="O1648" i="5"/>
  <c r="J1648" i="5"/>
  <c r="O1534" i="5"/>
  <c r="O1539" i="5"/>
  <c r="J1540" i="5"/>
  <c r="O1542" i="5"/>
  <c r="O1547" i="5"/>
  <c r="J1548" i="5"/>
  <c r="O1550" i="5"/>
  <c r="O1555" i="5"/>
  <c r="J1556" i="5"/>
  <c r="O1558" i="5"/>
  <c r="J1565" i="5"/>
  <c r="J1585" i="5"/>
  <c r="J1587" i="5"/>
  <c r="J1597" i="5"/>
  <c r="J1651" i="5"/>
  <c r="J1655" i="5"/>
  <c r="J1526" i="5"/>
  <c r="J1528" i="5"/>
  <c r="J1530" i="5"/>
  <c r="J1535" i="5"/>
  <c r="O1537" i="5"/>
  <c r="J1538" i="5"/>
  <c r="J1543" i="5"/>
  <c r="O1545" i="5"/>
  <c r="J1546" i="5"/>
  <c r="J1551" i="5"/>
  <c r="O1553" i="5"/>
  <c r="J1554" i="5"/>
  <c r="J1561" i="5"/>
  <c r="J1563" i="5"/>
  <c r="J1573" i="5"/>
  <c r="J1593" i="5"/>
  <c r="J1595" i="5"/>
  <c r="J1604" i="5"/>
  <c r="O1612" i="5"/>
  <c r="J1612" i="5"/>
  <c r="O1620" i="5"/>
  <c r="J1620" i="5"/>
  <c r="O1628" i="5"/>
  <c r="J1628" i="5"/>
  <c r="O1636" i="5"/>
  <c r="J1636" i="5"/>
  <c r="O1644" i="5"/>
  <c r="J1644" i="5"/>
  <c r="J1661" i="5"/>
  <c r="O1561" i="5"/>
  <c r="O1566" i="5"/>
  <c r="O1569" i="5"/>
  <c r="O1574" i="5"/>
  <c r="O1577" i="5"/>
  <c r="O1582" i="5"/>
  <c r="O1585" i="5"/>
  <c r="O1590" i="5"/>
  <c r="O1593" i="5"/>
  <c r="O1598" i="5"/>
  <c r="O1601" i="5"/>
  <c r="O1604" i="5"/>
  <c r="J1605" i="5"/>
  <c r="O1608" i="5"/>
  <c r="J1609" i="5"/>
  <c r="J1613" i="5"/>
  <c r="J1617" i="5"/>
  <c r="J1621" i="5"/>
  <c r="J1625" i="5"/>
  <c r="J1629" i="5"/>
  <c r="J1633" i="5"/>
  <c r="J1637" i="5"/>
  <c r="J1641" i="5"/>
  <c r="J1645" i="5"/>
  <c r="O1649" i="5"/>
  <c r="O1651" i="5"/>
  <c r="O1653" i="5"/>
  <c r="O1655" i="5"/>
  <c r="J1672" i="5"/>
  <c r="J1680" i="5"/>
  <c r="J1706" i="5"/>
  <c r="O1706" i="5"/>
  <c r="J1740" i="5"/>
  <c r="O1740" i="5"/>
  <c r="O1560" i="5"/>
  <c r="J1562" i="5"/>
  <c r="O1563" i="5"/>
  <c r="O1568" i="5"/>
  <c r="J1570" i="5"/>
  <c r="O1571" i="5"/>
  <c r="O1576" i="5"/>
  <c r="J1578" i="5"/>
  <c r="O1579" i="5"/>
  <c r="O1584" i="5"/>
  <c r="J1586" i="5"/>
  <c r="O1587" i="5"/>
  <c r="O1592" i="5"/>
  <c r="J1594" i="5"/>
  <c r="O1595" i="5"/>
  <c r="O1600" i="5"/>
  <c r="J1602" i="5"/>
  <c r="O1605" i="5"/>
  <c r="J1606" i="5"/>
  <c r="O1609" i="5"/>
  <c r="O1610" i="5"/>
  <c r="J1610" i="5"/>
  <c r="O1613" i="5"/>
  <c r="O1614" i="5"/>
  <c r="J1614" i="5"/>
  <c r="O1617" i="5"/>
  <c r="O1618" i="5"/>
  <c r="J1618" i="5"/>
  <c r="O1621" i="5"/>
  <c r="O1622" i="5"/>
  <c r="J1622" i="5"/>
  <c r="O1625" i="5"/>
  <c r="O1626" i="5"/>
  <c r="J1626" i="5"/>
  <c r="O1629" i="5"/>
  <c r="O1630" i="5"/>
  <c r="J1630" i="5"/>
  <c r="O1633" i="5"/>
  <c r="O1634" i="5"/>
  <c r="J1634" i="5"/>
  <c r="O1637" i="5"/>
  <c r="O1638" i="5"/>
  <c r="J1638" i="5"/>
  <c r="O1641" i="5"/>
  <c r="O1642" i="5"/>
  <c r="J1642" i="5"/>
  <c r="O1645" i="5"/>
  <c r="O1646" i="5"/>
  <c r="J1646" i="5"/>
  <c r="J1559" i="5"/>
  <c r="J1564" i="5"/>
  <c r="O1565" i="5"/>
  <c r="J1567" i="5"/>
  <c r="J1572" i="5"/>
  <c r="O1573" i="5"/>
  <c r="J1575" i="5"/>
  <c r="J1580" i="5"/>
  <c r="O1581" i="5"/>
  <c r="J1583" i="5"/>
  <c r="J1588" i="5"/>
  <c r="O1589" i="5"/>
  <c r="J1591" i="5"/>
  <c r="J1596" i="5"/>
  <c r="O1597" i="5"/>
  <c r="J1599" i="5"/>
  <c r="J1603" i="5"/>
  <c r="J1607" i="5"/>
  <c r="J1611" i="5"/>
  <c r="J1615" i="5"/>
  <c r="J1619" i="5"/>
  <c r="J1623" i="5"/>
  <c r="J1627" i="5"/>
  <c r="J1631" i="5"/>
  <c r="J1635" i="5"/>
  <c r="J1639" i="5"/>
  <c r="J1643" i="5"/>
  <c r="J1647" i="5"/>
  <c r="J1660" i="5"/>
  <c r="O1660" i="5"/>
  <c r="J1668" i="5"/>
  <c r="J1676" i="5"/>
  <c r="J1684" i="5"/>
  <c r="J1704" i="5"/>
  <c r="O1704" i="5"/>
  <c r="J1658" i="5"/>
  <c r="O1661" i="5"/>
  <c r="J1663" i="5"/>
  <c r="J1666" i="5"/>
  <c r="O1668" i="5"/>
  <c r="J1669" i="5"/>
  <c r="O1672" i="5"/>
  <c r="J1673" i="5"/>
  <c r="O1676" i="5"/>
  <c r="J1677" i="5"/>
  <c r="O1680" i="5"/>
  <c r="J1681" i="5"/>
  <c r="O1684" i="5"/>
  <c r="J1685" i="5"/>
  <c r="O1726" i="5"/>
  <c r="J1726" i="5"/>
  <c r="J1735" i="5"/>
  <c r="O1735" i="5"/>
  <c r="J1657" i="5"/>
  <c r="O1663" i="5"/>
  <c r="J1665" i="5"/>
  <c r="O1669" i="5"/>
  <c r="J1670" i="5"/>
  <c r="O1673" i="5"/>
  <c r="J1674" i="5"/>
  <c r="O1677" i="5"/>
  <c r="J1678" i="5"/>
  <c r="O1681" i="5"/>
  <c r="J1682" i="5"/>
  <c r="O1685" i="5"/>
  <c r="J1686" i="5"/>
  <c r="J1688" i="5"/>
  <c r="J1690" i="5"/>
  <c r="J1692" i="5"/>
  <c r="J1694" i="5"/>
  <c r="J1650" i="5"/>
  <c r="J1652" i="5"/>
  <c r="J1654" i="5"/>
  <c r="J1659" i="5"/>
  <c r="J1667" i="5"/>
  <c r="J1671" i="5"/>
  <c r="J1675" i="5"/>
  <c r="J1679" i="5"/>
  <c r="J1683" i="5"/>
  <c r="J1701" i="5"/>
  <c r="O1701" i="5"/>
  <c r="J1711" i="5"/>
  <c r="O1711" i="5"/>
  <c r="J1716" i="5"/>
  <c r="J1721" i="5"/>
  <c r="J1698" i="5"/>
  <c r="J1709" i="5"/>
  <c r="O1714" i="5"/>
  <c r="J1719" i="5"/>
  <c r="J1724" i="5"/>
  <c r="O1724" i="5"/>
  <c r="J1730" i="5"/>
  <c r="J1741" i="5"/>
  <c r="O1754" i="5"/>
  <c r="J1754" i="5"/>
  <c r="O1758" i="5"/>
  <c r="J1758" i="5"/>
  <c r="J1781" i="5"/>
  <c r="J1696" i="5"/>
  <c r="J1700" i="5"/>
  <c r="O1700" i="5"/>
  <c r="J1705" i="5"/>
  <c r="O1705" i="5"/>
  <c r="O1710" i="5"/>
  <c r="J1717" i="5"/>
  <c r="O1722" i="5"/>
  <c r="J1727" i="5"/>
  <c r="J1732" i="5"/>
  <c r="O1732" i="5"/>
  <c r="J1743" i="5"/>
  <c r="J1753" i="5"/>
  <c r="J1757" i="5"/>
  <c r="J1778" i="5"/>
  <c r="O1778" i="5"/>
  <c r="J1805" i="5"/>
  <c r="J1697" i="5"/>
  <c r="J1702" i="5"/>
  <c r="J1708" i="5"/>
  <c r="O1708" i="5"/>
  <c r="J1713" i="5"/>
  <c r="O1713" i="5"/>
  <c r="O1718" i="5"/>
  <c r="J1725" i="5"/>
  <c r="J1733" i="5"/>
  <c r="J1738" i="5"/>
  <c r="O1752" i="5"/>
  <c r="J1752" i="5"/>
  <c r="O1756" i="5"/>
  <c r="J1756" i="5"/>
  <c r="O1760" i="5"/>
  <c r="J1760" i="5"/>
  <c r="J1801" i="5"/>
  <c r="J1761" i="5"/>
  <c r="O1762" i="5"/>
  <c r="J1762" i="5"/>
  <c r="J1763" i="5"/>
  <c r="O1764" i="5"/>
  <c r="J1764" i="5"/>
  <c r="J1765" i="5"/>
  <c r="O1766" i="5"/>
  <c r="J1766" i="5"/>
  <c r="J1767" i="5"/>
  <c r="O1768" i="5"/>
  <c r="J1768" i="5"/>
  <c r="J1769" i="5"/>
  <c r="O1770" i="5"/>
  <c r="J1770" i="5"/>
  <c r="J1771" i="5"/>
  <c r="O1772" i="5"/>
  <c r="J1772" i="5"/>
  <c r="O1801" i="5"/>
  <c r="J1802" i="5"/>
  <c r="O1802" i="5"/>
  <c r="J1812" i="5"/>
  <c r="O1813" i="5"/>
  <c r="J1729" i="5"/>
  <c r="O1729" i="5"/>
  <c r="J1737" i="5"/>
  <c r="O1737" i="5"/>
  <c r="J1745" i="5"/>
  <c r="O1745" i="5"/>
  <c r="J1794" i="5"/>
  <c r="O1794" i="5"/>
  <c r="J1810" i="5"/>
  <c r="O1810" i="5"/>
  <c r="J1707" i="5"/>
  <c r="J1715" i="5"/>
  <c r="J1723" i="5"/>
  <c r="J1731" i="5"/>
  <c r="O1734" i="5"/>
  <c r="J1739" i="5"/>
  <c r="O1742" i="5"/>
  <c r="O1747" i="5"/>
  <c r="J1747" i="5"/>
  <c r="O1748" i="5"/>
  <c r="O1785" i="5"/>
  <c r="J1786" i="5"/>
  <c r="O1786" i="5"/>
  <c r="O1746" i="5"/>
  <c r="O1749" i="5"/>
  <c r="J1749" i="5"/>
  <c r="O1753" i="5"/>
  <c r="O1755" i="5"/>
  <c r="O1757" i="5"/>
  <c r="O1759" i="5"/>
  <c r="O1761" i="5"/>
  <c r="O1763" i="5"/>
  <c r="O1765" i="5"/>
  <c r="O1767" i="5"/>
  <c r="O1769" i="5"/>
  <c r="O1771" i="5"/>
  <c r="O1773" i="5"/>
  <c r="J1774" i="5"/>
  <c r="O1781" i="5"/>
  <c r="J1782" i="5"/>
  <c r="O1789" i="5"/>
  <c r="J1790" i="5"/>
  <c r="O1797" i="5"/>
  <c r="J1798" i="5"/>
  <c r="O1805" i="5"/>
  <c r="J1806" i="5"/>
  <c r="O1814" i="5"/>
  <c r="J1776" i="5"/>
  <c r="O1776" i="5"/>
  <c r="J1780" i="5"/>
  <c r="O1780" i="5"/>
  <c r="J1784" i="5"/>
  <c r="O1784" i="5"/>
  <c r="J1788" i="5"/>
  <c r="O1788" i="5"/>
  <c r="J1792" i="5"/>
  <c r="O1792" i="5"/>
  <c r="J1796" i="5"/>
  <c r="O1796" i="5"/>
  <c r="J1800" i="5"/>
  <c r="O1800" i="5"/>
  <c r="J1804" i="5"/>
  <c r="O1804" i="5"/>
  <c r="J1808" i="5"/>
  <c r="O1808" i="5"/>
  <c r="L1843" i="5" l="1"/>
  <c r="N1843" i="5"/>
  <c r="L1887" i="5"/>
  <c r="N1887" i="5"/>
  <c r="N1913" i="5"/>
  <c r="L1913" i="5"/>
  <c r="L1822" i="5"/>
  <c r="N1822" i="5"/>
  <c r="L1861" i="5"/>
  <c r="N1861" i="5"/>
  <c r="L1906" i="5"/>
  <c r="N1906" i="5"/>
  <c r="N1875" i="5"/>
  <c r="L1875" i="5"/>
  <c r="L1905" i="5"/>
  <c r="N1905" i="5"/>
  <c r="L1871" i="5"/>
  <c r="N1871" i="5"/>
  <c r="L1901" i="5"/>
  <c r="N1901" i="5"/>
  <c r="N1847" i="5"/>
  <c r="L1847" i="5"/>
  <c r="L1920" i="5"/>
  <c r="N1920" i="5"/>
  <c r="L1844" i="5"/>
  <c r="N1844" i="5"/>
  <c r="L1819" i="5"/>
  <c r="N1819" i="5"/>
  <c r="L1929" i="5"/>
  <c r="N1929" i="5"/>
  <c r="L1895" i="5"/>
  <c r="N1895" i="5"/>
  <c r="L1890" i="5"/>
  <c r="N1890" i="5"/>
  <c r="N1840" i="5"/>
  <c r="L1840" i="5"/>
  <c r="L1880" i="5"/>
  <c r="N1880" i="5"/>
  <c r="L1860" i="5"/>
  <c r="N1860" i="5"/>
  <c r="L1866" i="5"/>
  <c r="N1866" i="5"/>
  <c r="L1899" i="5"/>
  <c r="N1899" i="5"/>
  <c r="N1863" i="5"/>
  <c r="L1863" i="5"/>
  <c r="L1823" i="5"/>
  <c r="N1823" i="5"/>
  <c r="N1891" i="5"/>
  <c r="L1891" i="5"/>
  <c r="N1870" i="5"/>
  <c r="L1870" i="5"/>
  <c r="L1859" i="5"/>
  <c r="N1859" i="5"/>
  <c r="L1824" i="5"/>
  <c r="N1824" i="5"/>
  <c r="N1941" i="5"/>
  <c r="L1941" i="5"/>
  <c r="L1858" i="5"/>
  <c r="N1858" i="5"/>
  <c r="L1829" i="5"/>
  <c r="N1829" i="5"/>
  <c r="L1849" i="5"/>
  <c r="N1849" i="5"/>
  <c r="L1851" i="5"/>
  <c r="N1851" i="5"/>
  <c r="L1854" i="5"/>
  <c r="N1854" i="5"/>
  <c r="L1832" i="5"/>
  <c r="N1832" i="5"/>
  <c r="L1910" i="5"/>
  <c r="N1910" i="5"/>
  <c r="L1825" i="5"/>
  <c r="N1825" i="5"/>
  <c r="N1817" i="5"/>
  <c r="L1817" i="5"/>
  <c r="N1878" i="5"/>
  <c r="L1878" i="5"/>
  <c r="L1936" i="5"/>
  <c r="N1936" i="5"/>
  <c r="L1925" i="5"/>
  <c r="N1925" i="5"/>
  <c r="N1923" i="5"/>
  <c r="L1923" i="5"/>
  <c r="N1942" i="5"/>
  <c r="L1942" i="5"/>
  <c r="L1894" i="5"/>
  <c r="N1894" i="5"/>
  <c r="L1838" i="5"/>
  <c r="N1838" i="5"/>
  <c r="L1943" i="5"/>
  <c r="N1943" i="5"/>
  <c r="L1945" i="5"/>
  <c r="N1945" i="5"/>
  <c r="L1868" i="5"/>
  <c r="N1868" i="5"/>
  <c r="L1874" i="5"/>
  <c r="N1874" i="5"/>
  <c r="N1932" i="5"/>
  <c r="L1932" i="5"/>
  <c r="N1902" i="5"/>
  <c r="L1902" i="5"/>
  <c r="L1850" i="5"/>
  <c r="N1850" i="5"/>
  <c r="L1909" i="5"/>
  <c r="N1909" i="5"/>
  <c r="L1922" i="5"/>
  <c r="N1922" i="5"/>
  <c r="N1872" i="5"/>
  <c r="L1872" i="5"/>
  <c r="L1914" i="5"/>
  <c r="N1914" i="5"/>
  <c r="L1915" i="5"/>
  <c r="N1915" i="5"/>
  <c r="L1852" i="5"/>
  <c r="N1852" i="5"/>
  <c r="L1818" i="5"/>
  <c r="N1818" i="5"/>
  <c r="N1855" i="5"/>
  <c r="L1855" i="5"/>
  <c r="L1839" i="5"/>
  <c r="N1839" i="5"/>
  <c r="N1828" i="5"/>
  <c r="L1828" i="5"/>
  <c r="N1939" i="5"/>
  <c r="L1939" i="5"/>
  <c r="L1821" i="5"/>
  <c r="N1821" i="5"/>
  <c r="N1848" i="5"/>
  <c r="L1848" i="5"/>
  <c r="L1889" i="5"/>
  <c r="N1889" i="5"/>
  <c r="N1864" i="5"/>
  <c r="L1864" i="5"/>
  <c r="L1898" i="5"/>
  <c r="N1898" i="5"/>
  <c r="N1879" i="5"/>
  <c r="L1879" i="5"/>
  <c r="N1846" i="5"/>
  <c r="L1846" i="5"/>
  <c r="L1916" i="5"/>
  <c r="N1916" i="5"/>
  <c r="L1831" i="5"/>
  <c r="N1831" i="5"/>
  <c r="L1856" i="5"/>
  <c r="N1856" i="5"/>
  <c r="N1837" i="5"/>
  <c r="L1837" i="5"/>
  <c r="L1853" i="5"/>
  <c r="N1853" i="5"/>
  <c r="L1900" i="5"/>
  <c r="N1900" i="5"/>
  <c r="L1842" i="5"/>
  <c r="N1842" i="5"/>
  <c r="N1893" i="5"/>
  <c r="L1893" i="5"/>
  <c r="L1944" i="5"/>
  <c r="N1944" i="5"/>
  <c r="N1865" i="5"/>
  <c r="L1865" i="5"/>
  <c r="L1816" i="5"/>
  <c r="N1816" i="5"/>
  <c r="L1927" i="5"/>
  <c r="N1927" i="5"/>
  <c r="L1911" i="5"/>
  <c r="N1911" i="5"/>
  <c r="L1940" i="5"/>
  <c r="N1940" i="5"/>
  <c r="L1885" i="5"/>
  <c r="N1885" i="5"/>
  <c r="L1934" i="5"/>
  <c r="N1934" i="5"/>
  <c r="L1883" i="5"/>
  <c r="N1883" i="5"/>
  <c r="L1836" i="5"/>
  <c r="N1836" i="5"/>
  <c r="L1921" i="5"/>
  <c r="N1921" i="5"/>
  <c r="L1845" i="5"/>
  <c r="N1845" i="5"/>
  <c r="L1930" i="5"/>
  <c r="N1930" i="5"/>
  <c r="L1937" i="5"/>
  <c r="N1937" i="5"/>
  <c r="L1926" i="5"/>
  <c r="N1926" i="5"/>
  <c r="L1884" i="5"/>
  <c r="N1884" i="5"/>
  <c r="L1931" i="5"/>
  <c r="N1931" i="5"/>
  <c r="L1834" i="5"/>
  <c r="N1834" i="5"/>
  <c r="N1862" i="5"/>
  <c r="L1862" i="5"/>
  <c r="L1882" i="5"/>
  <c r="N1882" i="5"/>
  <c r="L1933" i="5"/>
  <c r="N1933" i="5"/>
  <c r="L1881" i="5"/>
  <c r="N1881" i="5"/>
  <c r="L1907" i="5"/>
  <c r="N1907" i="5"/>
  <c r="L1857" i="5"/>
  <c r="N1857" i="5"/>
  <c r="L1830" i="5"/>
  <c r="N1830" i="5"/>
  <c r="L1815" i="5"/>
  <c r="N1815" i="5"/>
  <c r="L1841" i="5"/>
  <c r="N1841" i="5"/>
  <c r="L1826" i="5"/>
  <c r="N1826" i="5"/>
  <c r="L1873" i="5"/>
  <c r="N1873" i="5"/>
  <c r="L1903" i="5"/>
  <c r="N1903" i="5"/>
  <c r="N1938" i="5"/>
  <c r="L1938" i="5"/>
  <c r="L1935" i="5"/>
  <c r="N1935" i="5"/>
  <c r="L1886" i="5"/>
  <c r="N1886" i="5"/>
  <c r="N1904" i="5"/>
  <c r="L1904" i="5"/>
  <c r="N1835" i="5"/>
  <c r="L1835" i="5"/>
  <c r="L1928" i="5"/>
  <c r="N1928" i="5"/>
  <c r="L1888" i="5"/>
  <c r="N1888" i="5"/>
  <c r="N1820" i="5"/>
  <c r="L1820" i="5"/>
  <c r="N1869" i="5"/>
  <c r="L1869" i="5"/>
  <c r="L1908" i="5"/>
  <c r="N1908" i="5"/>
  <c r="N1867" i="5"/>
  <c r="L1867" i="5"/>
  <c r="L1877" i="5"/>
  <c r="N1877" i="5"/>
  <c r="L1897" i="5"/>
  <c r="N1897" i="5"/>
  <c r="L1833" i="5"/>
  <c r="N1833" i="5"/>
  <c r="L1892" i="5"/>
  <c r="N1892" i="5"/>
  <c r="N1876" i="5"/>
  <c r="L1876" i="5"/>
  <c r="L1896" i="5"/>
  <c r="N1896" i="5"/>
  <c r="N1924" i="5"/>
  <c r="L1924" i="5"/>
  <c r="L1917" i="5"/>
  <c r="N1917" i="5"/>
  <c r="L1918" i="5"/>
  <c r="N1918" i="5"/>
  <c r="L1827" i="5"/>
  <c r="N1827" i="5"/>
  <c r="L1919" i="5"/>
  <c r="N1919" i="5"/>
  <c r="L1912" i="5"/>
  <c r="N1912" i="5"/>
  <c r="U4" i="8"/>
  <c r="T4" i="8"/>
  <c r="K2" i="10"/>
  <c r="M2" i="10"/>
  <c r="M3" i="10" s="1"/>
  <c r="K2" i="9"/>
  <c r="M2" i="9"/>
  <c r="M3" i="9" s="1"/>
  <c r="L2" i="10" l="1"/>
  <c r="L3" i="10" s="1"/>
  <c r="N2" i="10"/>
  <c r="L2" i="9"/>
  <c r="L3" i="9" s="1"/>
  <c r="N2" i="9"/>
  <c r="G5" i="8" l="1"/>
  <c r="H5" i="8"/>
  <c r="I5" i="8"/>
  <c r="J5" i="8"/>
  <c r="K5" i="8"/>
  <c r="G6" i="8"/>
  <c r="H6" i="8"/>
  <c r="I6" i="8"/>
  <c r="J6" i="8"/>
  <c r="K6" i="8"/>
  <c r="F6" i="8"/>
  <c r="F5" i="8"/>
  <c r="O3" i="8" l="1"/>
  <c r="P3" i="8"/>
  <c r="O17" i="8" l="1"/>
  <c r="O19" i="8" s="1"/>
  <c r="P17" i="8"/>
  <c r="P19" i="8" s="1"/>
  <c r="P5" i="8" l="1"/>
  <c r="P7" i="8" s="1"/>
  <c r="P11" i="8"/>
  <c r="P13" i="8" s="1"/>
  <c r="O5" i="8"/>
  <c r="O7" i="8" s="1"/>
  <c r="O11" i="8"/>
  <c r="P22" i="8" l="1"/>
  <c r="K1814" i="5"/>
  <c r="L1814" i="5" s="1"/>
  <c r="N17" i="8"/>
  <c r="N19" i="8" s="1"/>
  <c r="N22" i="8" s="1"/>
  <c r="O13" i="8"/>
  <c r="O22" i="8" s="1"/>
  <c r="M5" i="11" l="1"/>
  <c r="K4" i="11"/>
  <c r="M6" i="11"/>
  <c r="M4" i="11"/>
  <c r="M3" i="11"/>
  <c r="K6" i="11"/>
  <c r="K5" i="11"/>
  <c r="K7" i="11"/>
  <c r="K2" i="11"/>
  <c r="M7" i="11"/>
  <c r="M2" i="11"/>
  <c r="K3" i="11"/>
  <c r="M2" i="5"/>
  <c r="K2" i="5"/>
  <c r="M58" i="5"/>
  <c r="M160" i="5"/>
  <c r="M192" i="5"/>
  <c r="M248" i="5"/>
  <c r="M300" i="5"/>
  <c r="M826" i="5"/>
  <c r="M876" i="5"/>
  <c r="M916" i="5"/>
  <c r="M946" i="5"/>
  <c r="M980" i="5"/>
  <c r="M1000" i="5"/>
  <c r="M1012" i="5"/>
  <c r="M1032" i="5"/>
  <c r="M1044" i="5"/>
  <c r="M1121" i="5"/>
  <c r="M1139" i="5"/>
  <c r="M1161" i="5"/>
  <c r="M1185" i="5"/>
  <c r="M1199" i="5"/>
  <c r="M1247" i="5"/>
  <c r="M1285" i="5"/>
  <c r="M1317" i="5"/>
  <c r="M1353" i="5"/>
  <c r="M1359" i="5"/>
  <c r="M1367" i="5"/>
  <c r="M1390" i="5"/>
  <c r="M1409" i="5"/>
  <c r="M1415" i="5"/>
  <c r="M1447" i="5"/>
  <c r="M1457" i="5"/>
  <c r="M1477" i="5"/>
  <c r="M1505" i="5"/>
  <c r="M1517" i="5"/>
  <c r="M1592" i="5"/>
  <c r="M1718" i="5"/>
  <c r="M1728" i="5"/>
  <c r="M34" i="5"/>
  <c r="M128" i="5"/>
  <c r="M184" i="5"/>
  <c r="M216" i="5"/>
  <c r="M264" i="5"/>
  <c r="M753" i="5"/>
  <c r="K866" i="5"/>
  <c r="K894" i="5"/>
  <c r="M936" i="5"/>
  <c r="M958" i="5"/>
  <c r="M1211" i="5"/>
  <c r="K30" i="5"/>
  <c r="M38" i="5"/>
  <c r="M46" i="5"/>
  <c r="M54" i="5"/>
  <c r="K62" i="5"/>
  <c r="M70" i="5"/>
  <c r="M78" i="5"/>
  <c r="M86" i="5"/>
  <c r="M114" i="5"/>
  <c r="M252" i="5"/>
  <c r="M302" i="5"/>
  <c r="M709" i="5"/>
  <c r="M803" i="5"/>
  <c r="M842" i="5"/>
  <c r="M890" i="5"/>
  <c r="M902" i="5"/>
  <c r="M922" i="5"/>
  <c r="K934" i="5"/>
  <c r="M954" i="5"/>
  <c r="K966" i="5"/>
  <c r="M986" i="5"/>
  <c r="K998" i="5"/>
  <c r="M1018" i="5"/>
  <c r="K1030" i="5"/>
  <c r="M1050" i="5"/>
  <c r="M1054" i="5"/>
  <c r="M1067" i="5"/>
  <c r="M1081" i="5"/>
  <c r="M1105" i="5"/>
  <c r="M1153" i="5"/>
  <c r="M1169" i="5"/>
  <c r="M1215" i="5"/>
  <c r="M1239" i="5"/>
  <c r="M1261" i="5"/>
  <c r="M1287" i="5"/>
  <c r="M1307" i="5"/>
  <c r="M1340" i="5"/>
  <c r="M1377" i="5"/>
  <c r="K58" i="5"/>
  <c r="K160" i="5"/>
  <c r="K192" i="5"/>
  <c r="K248" i="5"/>
  <c r="K300" i="5"/>
  <c r="K826" i="5"/>
  <c r="K876" i="5"/>
  <c r="K916" i="5"/>
  <c r="K946" i="5"/>
  <c r="K980" i="5"/>
  <c r="K1000" i="5"/>
  <c r="K1012" i="5"/>
  <c r="K1032" i="5"/>
  <c r="K1044" i="5"/>
  <c r="K1121" i="5"/>
  <c r="K1139" i="5"/>
  <c r="K1161" i="5"/>
  <c r="K1185" i="5"/>
  <c r="K1199" i="5"/>
  <c r="K1247" i="5"/>
  <c r="K1285" i="5"/>
  <c r="K1317" i="5"/>
  <c r="K1353" i="5"/>
  <c r="K1359" i="5"/>
  <c r="K1367" i="5"/>
  <c r="K1390" i="5"/>
  <c r="K1409" i="5"/>
  <c r="K1415" i="5"/>
  <c r="K1447" i="5"/>
  <c r="K1457" i="5"/>
  <c r="K1477" i="5"/>
  <c r="K1505" i="5"/>
  <c r="K1517" i="5"/>
  <c r="K1592" i="5"/>
  <c r="K1718" i="5"/>
  <c r="K1728" i="5"/>
  <c r="K34" i="5"/>
  <c r="K128" i="5"/>
  <c r="K184" i="5"/>
  <c r="K216" i="5"/>
  <c r="K264" i="5"/>
  <c r="K753" i="5"/>
  <c r="M866" i="5"/>
  <c r="M894" i="5"/>
  <c r="K936" i="5"/>
  <c r="K958" i="5"/>
  <c r="K1211" i="5"/>
  <c r="M30" i="5"/>
  <c r="K38" i="5"/>
  <c r="K46" i="5"/>
  <c r="K54" i="5"/>
  <c r="M62" i="5"/>
  <c r="K70" i="5"/>
  <c r="K78" i="5"/>
  <c r="K86" i="5"/>
  <c r="K114" i="5"/>
  <c r="K252" i="5"/>
  <c r="K302" i="5"/>
  <c r="K709" i="5"/>
  <c r="K803" i="5"/>
  <c r="K842" i="5"/>
  <c r="K890" i="5"/>
  <c r="K902" i="5"/>
  <c r="K922" i="5"/>
  <c r="M934" i="5"/>
  <c r="K954" i="5"/>
  <c r="M966" i="5"/>
  <c r="K986" i="5"/>
  <c r="M998" i="5"/>
  <c r="K1018" i="5"/>
  <c r="M1030" i="5"/>
  <c r="K1050" i="5"/>
  <c r="K1054" i="5"/>
  <c r="K1067" i="5"/>
  <c r="K1081" i="5"/>
  <c r="K1105" i="5"/>
  <c r="K1153" i="5"/>
  <c r="K1169" i="5"/>
  <c r="K1215" i="5"/>
  <c r="K1239" i="5"/>
  <c r="K1261" i="5"/>
  <c r="K1287" i="5"/>
  <c r="K1307" i="5"/>
  <c r="K1340" i="5"/>
  <c r="K1377" i="5"/>
  <c r="M122" i="5"/>
  <c r="M208" i="5"/>
  <c r="M326" i="5"/>
  <c r="M904" i="5"/>
  <c r="M968" i="5"/>
  <c r="M1010" i="5"/>
  <c r="M1042" i="5"/>
  <c r="M1123" i="5"/>
  <c r="M1163" i="5"/>
  <c r="M1213" i="5"/>
  <c r="M1293" i="5"/>
  <c r="M1355" i="5"/>
  <c r="M1383" i="5"/>
  <c r="M1411" i="5"/>
  <c r="M1449" i="5"/>
  <c r="M1485" i="5"/>
  <c r="M1584" i="5"/>
  <c r="M1722" i="5"/>
  <c r="M74" i="5"/>
  <c r="M200" i="5"/>
  <c r="M310" i="5"/>
  <c r="M884" i="5"/>
  <c r="M948" i="5"/>
  <c r="M20" i="5"/>
  <c r="M40" i="5"/>
  <c r="M56" i="5"/>
  <c r="M72" i="5"/>
  <c r="M88" i="5"/>
  <c r="M280" i="5"/>
  <c r="K771" i="5"/>
  <c r="M864" i="5"/>
  <c r="M912" i="5"/>
  <c r="M944" i="5"/>
  <c r="M976" i="5"/>
  <c r="M1008" i="5"/>
  <c r="M1040" i="5"/>
  <c r="M1065" i="5"/>
  <c r="M1083" i="5"/>
  <c r="M1155" i="5"/>
  <c r="M1225" i="5"/>
  <c r="M1263" i="5"/>
  <c r="M1333" i="5"/>
  <c r="M1379" i="5"/>
  <c r="M1388" i="5"/>
  <c r="M1405" i="5"/>
  <c r="M1431" i="5"/>
  <c r="M1463" i="5"/>
  <c r="M1487" i="5"/>
  <c r="M1497" i="5"/>
  <c r="M1519" i="5"/>
  <c r="M1525" i="5"/>
  <c r="M1560" i="5"/>
  <c r="K1689" i="5"/>
  <c r="M1714" i="5"/>
  <c r="K1785" i="5"/>
  <c r="M42" i="5"/>
  <c r="M96" i="5"/>
  <c r="M23" i="5"/>
  <c r="M240" i="5"/>
  <c r="M717" i="5"/>
  <c r="M834" i="5"/>
  <c r="M900" i="5"/>
  <c r="M952" i="5"/>
  <c r="M974" i="5"/>
  <c r="M996" i="5"/>
  <c r="M1016" i="5"/>
  <c r="M1028" i="5"/>
  <c r="M1048" i="5"/>
  <c r="M1089" i="5"/>
  <c r="M1129" i="5"/>
  <c r="M1143" i="5"/>
  <c r="M1179" i="5"/>
  <c r="M1203" i="5"/>
  <c r="M1217" i="5"/>
  <c r="M1227" i="5"/>
  <c r="M1243" i="5"/>
  <c r="M1265" i="5"/>
  <c r="M1269" i="5"/>
  <c r="M1313" i="5"/>
  <c r="M1364" i="5"/>
  <c r="M1375" i="5"/>
  <c r="M1393" i="5"/>
  <c r="M1401" i="5"/>
  <c r="M1420" i="5"/>
  <c r="M1493" i="5"/>
  <c r="M1529" i="5"/>
  <c r="M1750" i="5"/>
  <c r="M1797" i="5"/>
  <c r="M1807" i="5"/>
  <c r="K82" i="5"/>
  <c r="M136" i="5"/>
  <c r="M112" i="5"/>
  <c r="M707" i="5"/>
  <c r="M858" i="5"/>
  <c r="M898" i="5"/>
  <c r="M920" i="5"/>
  <c r="M942" i="5"/>
  <c r="M984" i="5"/>
  <c r="M29" i="5"/>
  <c r="M104" i="5"/>
  <c r="K138" i="5"/>
  <c r="M154" i="5"/>
  <c r="M170" i="5"/>
  <c r="M186" i="5"/>
  <c r="M202" i="5"/>
  <c r="M224" i="5"/>
  <c r="M258" i="5"/>
  <c r="K290" i="5"/>
  <c r="M713" i="5"/>
  <c r="M761" i="5"/>
  <c r="M856" i="5"/>
  <c r="K886" i="5"/>
  <c r="M906" i="5"/>
  <c r="M918" i="5"/>
  <c r="K938" i="5"/>
  <c r="M950" i="5"/>
  <c r="M970" i="5"/>
  <c r="M982" i="5"/>
  <c r="K1002" i="5"/>
  <c r="M1014" i="5"/>
  <c r="M1034" i="5"/>
  <c r="M1046" i="5"/>
  <c r="M1058" i="5"/>
  <c r="M1099" i="5"/>
  <c r="M1115" i="5"/>
  <c r="M1149" i="5"/>
  <c r="M1175" i="5"/>
  <c r="M1189" i="5"/>
  <c r="M1255" i="5"/>
  <c r="M1259" i="5"/>
  <c r="M1283" i="5"/>
  <c r="M1321" i="5"/>
  <c r="M1327" i="5"/>
  <c r="M1345" i="5"/>
  <c r="M1356" i="5"/>
  <c r="M1363" i="5"/>
  <c r="M1371" i="5"/>
  <c r="M1387" i="5"/>
  <c r="M1399" i="5"/>
  <c r="M1419" i="5"/>
  <c r="M1439" i="5"/>
  <c r="M1479" i="5"/>
  <c r="M1483" i="5"/>
  <c r="M1511" i="5"/>
  <c r="M1515" i="5"/>
  <c r="M1600" i="5"/>
  <c r="M1734" i="5"/>
  <c r="K1742" i="5"/>
  <c r="M1795" i="5"/>
  <c r="K122" i="5"/>
  <c r="K208" i="5"/>
  <c r="K326" i="5"/>
  <c r="K904" i="5"/>
  <c r="K968" i="5"/>
  <c r="K1010" i="5"/>
  <c r="K1042" i="5"/>
  <c r="K1123" i="5"/>
  <c r="K1163" i="5"/>
  <c r="K1213" i="5"/>
  <c r="K1293" i="5"/>
  <c r="K1355" i="5"/>
  <c r="K1383" i="5"/>
  <c r="K1411" i="5"/>
  <c r="K1449" i="5"/>
  <c r="K1485" i="5"/>
  <c r="K1584" i="5"/>
  <c r="K1722" i="5"/>
  <c r="K74" i="5"/>
  <c r="K200" i="5"/>
  <c r="K310" i="5"/>
  <c r="K884" i="5"/>
  <c r="K948" i="5"/>
  <c r="K20" i="5"/>
  <c r="K40" i="5"/>
  <c r="K56" i="5"/>
  <c r="K72" i="5"/>
  <c r="K88" i="5"/>
  <c r="K280" i="5"/>
  <c r="M771" i="5"/>
  <c r="K864" i="5"/>
  <c r="K912" i="5"/>
  <c r="K944" i="5"/>
  <c r="K976" i="5"/>
  <c r="K1008" i="5"/>
  <c r="K1040" i="5"/>
  <c r="K1065" i="5"/>
  <c r="K1083" i="5"/>
  <c r="K1155" i="5"/>
  <c r="K1225" i="5"/>
  <c r="K1263" i="5"/>
  <c r="K1333" i="5"/>
  <c r="K1379" i="5"/>
  <c r="K1388" i="5"/>
  <c r="K1405" i="5"/>
  <c r="K1431" i="5"/>
  <c r="K1463" i="5"/>
  <c r="K1487" i="5"/>
  <c r="K1497" i="5"/>
  <c r="K1519" i="5"/>
  <c r="K1525" i="5"/>
  <c r="K1560" i="5"/>
  <c r="M1689" i="5"/>
  <c r="K1714" i="5"/>
  <c r="M1785" i="5"/>
  <c r="K42" i="5"/>
  <c r="K96" i="5"/>
  <c r="K23" i="5"/>
  <c r="K240" i="5"/>
  <c r="K717" i="5"/>
  <c r="K834" i="5"/>
  <c r="K900" i="5"/>
  <c r="K952" i="5"/>
  <c r="K974" i="5"/>
  <c r="K996" i="5"/>
  <c r="K1016" i="5"/>
  <c r="K1028" i="5"/>
  <c r="K1048" i="5"/>
  <c r="K1089" i="5"/>
  <c r="K1129" i="5"/>
  <c r="K1143" i="5"/>
  <c r="K1179" i="5"/>
  <c r="K1203" i="5"/>
  <c r="K1217" i="5"/>
  <c r="K1227" i="5"/>
  <c r="K1243" i="5"/>
  <c r="K1265" i="5"/>
  <c r="K1269" i="5"/>
  <c r="K1313" i="5"/>
  <c r="K1364" i="5"/>
  <c r="K1375" i="5"/>
  <c r="K1393" i="5"/>
  <c r="K1401" i="5"/>
  <c r="K1420" i="5"/>
  <c r="K1493" i="5"/>
  <c r="K1529" i="5"/>
  <c r="K1750" i="5"/>
  <c r="K1797" i="5"/>
  <c r="K1807" i="5"/>
  <c r="M82" i="5"/>
  <c r="K136" i="5"/>
  <c r="K112" i="5"/>
  <c r="K707" i="5"/>
  <c r="K858" i="5"/>
  <c r="K898" i="5"/>
  <c r="K920" i="5"/>
  <c r="K942" i="5"/>
  <c r="K984" i="5"/>
  <c r="K29" i="5"/>
  <c r="K104" i="5"/>
  <c r="M138" i="5"/>
  <c r="K154" i="5"/>
  <c r="K170" i="5"/>
  <c r="K186" i="5"/>
  <c r="K202" i="5"/>
  <c r="K224" i="5"/>
  <c r="K258" i="5"/>
  <c r="M290" i="5"/>
  <c r="K713" i="5"/>
  <c r="K761" i="5"/>
  <c r="K856" i="5"/>
  <c r="M886" i="5"/>
  <c r="K906" i="5"/>
  <c r="K918" i="5"/>
  <c r="M938" i="5"/>
  <c r="K950" i="5"/>
  <c r="K970" i="5"/>
  <c r="K982" i="5"/>
  <c r="M1002" i="5"/>
  <c r="K1014" i="5"/>
  <c r="K1034" i="5"/>
  <c r="K1046" i="5"/>
  <c r="K1058" i="5"/>
  <c r="K1099" i="5"/>
  <c r="K1115" i="5"/>
  <c r="K1149" i="5"/>
  <c r="K1175" i="5"/>
  <c r="K1189" i="5"/>
  <c r="K1255" i="5"/>
  <c r="K1259" i="5"/>
  <c r="K1283" i="5"/>
  <c r="K1321" i="5"/>
  <c r="K1327" i="5"/>
  <c r="K1345" i="5"/>
  <c r="K1356" i="5"/>
  <c r="K1363" i="5"/>
  <c r="K1371" i="5"/>
  <c r="K1387" i="5"/>
  <c r="K1399" i="5"/>
  <c r="K1419" i="5"/>
  <c r="K1439" i="5"/>
  <c r="K1479" i="5"/>
  <c r="K1483" i="5"/>
  <c r="K1511" i="5"/>
  <c r="K1515" i="5"/>
  <c r="K1600" i="5"/>
  <c r="K1734" i="5"/>
  <c r="M1742" i="5"/>
  <c r="K1795" i="5"/>
  <c r="M176" i="5"/>
  <c r="M850" i="5"/>
  <c r="M990" i="5"/>
  <c r="M1056" i="5"/>
  <c r="M1191" i="5"/>
  <c r="M1343" i="5"/>
  <c r="M1392" i="5"/>
  <c r="M1473" i="5"/>
  <c r="M1693" i="5"/>
  <c r="M152" i="5"/>
  <c r="M793" i="5"/>
  <c r="M978" i="5"/>
  <c r="M48" i="5"/>
  <c r="M80" i="5"/>
  <c r="M701" i="5"/>
  <c r="M892" i="5"/>
  <c r="M956" i="5"/>
  <c r="M1020" i="5"/>
  <c r="K1073" i="5"/>
  <c r="M1187" i="5"/>
  <c r="M1289" i="5"/>
  <c r="M1386" i="5"/>
  <c r="M1407" i="5"/>
  <c r="M1465" i="5"/>
  <c r="M1499" i="5"/>
  <c r="M1527" i="5"/>
  <c r="M1712" i="5"/>
  <c r="M1811" i="5"/>
  <c r="M144" i="5"/>
  <c r="M699" i="5"/>
  <c r="M888" i="5"/>
  <c r="M964" i="5"/>
  <c r="M1006" i="5"/>
  <c r="M1038" i="5"/>
  <c r="M1091" i="5"/>
  <c r="M1177" i="5"/>
  <c r="M1205" i="5"/>
  <c r="M1237" i="5"/>
  <c r="M1267" i="5"/>
  <c r="M1332" i="5"/>
  <c r="M1391" i="5"/>
  <c r="M1403" i="5"/>
  <c r="M1501" i="5"/>
  <c r="M1783" i="5"/>
  <c r="M50" i="5"/>
  <c r="M168" i="5"/>
  <c r="M755" i="5"/>
  <c r="M910" i="5"/>
  <c r="M962" i="5"/>
  <c r="K98" i="5"/>
  <c r="M146" i="5"/>
  <c r="K178" i="5"/>
  <c r="M210" i="5"/>
  <c r="M272" i="5"/>
  <c r="K715" i="5"/>
  <c r="M878" i="5"/>
  <c r="M908" i="5"/>
  <c r="M940" i="5"/>
  <c r="M972" i="5"/>
  <c r="M1004" i="5"/>
  <c r="M1036" i="5"/>
  <c r="M1097" i="5"/>
  <c r="M1147" i="5"/>
  <c r="M1183" i="5"/>
  <c r="M1257" i="5"/>
  <c r="M1301" i="5"/>
  <c r="M1341" i="5"/>
  <c r="M1361" i="5"/>
  <c r="K1385" i="5"/>
  <c r="M1417" i="5"/>
  <c r="K1441" i="5"/>
  <c r="M1503" i="5"/>
  <c r="M1568" i="5"/>
  <c r="M1736" i="5"/>
  <c r="M1803" i="5"/>
  <c r="M288" i="5"/>
  <c r="M1022" i="5"/>
  <c r="M1151" i="5"/>
  <c r="M1365" i="5"/>
  <c r="M1423" i="5"/>
  <c r="M1779" i="5"/>
  <c r="K914" i="5"/>
  <c r="M1495" i="5"/>
  <c r="M1775" i="5"/>
  <c r="M810" i="5"/>
  <c r="M1026" i="5"/>
  <c r="M1131" i="5"/>
  <c r="M1219" i="5"/>
  <c r="M1291" i="5"/>
  <c r="M1395" i="5"/>
  <c r="K1662" i="5"/>
  <c r="M90" i="5"/>
  <c r="M880" i="5"/>
  <c r="M130" i="5"/>
  <c r="K194" i="5"/>
  <c r="M705" i="5"/>
  <c r="M896" i="5"/>
  <c r="M960" i="5"/>
  <c r="M1024" i="5"/>
  <c r="M1113" i="5"/>
  <c r="M1207" i="5"/>
  <c r="M1324" i="5"/>
  <c r="M1369" i="5"/>
  <c r="M1481" i="5"/>
  <c r="M1695" i="5"/>
  <c r="K288" i="5"/>
  <c r="M1052" i="5"/>
  <c r="K1351" i="5"/>
  <c r="K1495" i="5"/>
  <c r="K1576" i="5"/>
  <c r="K176" i="5"/>
  <c r="K850" i="5"/>
  <c r="K990" i="5"/>
  <c r="K1056" i="5"/>
  <c r="K1191" i="5"/>
  <c r="K1343" i="5"/>
  <c r="K1392" i="5"/>
  <c r="K1473" i="5"/>
  <c r="K1693" i="5"/>
  <c r="K152" i="5"/>
  <c r="K793" i="5"/>
  <c r="K978" i="5"/>
  <c r="K48" i="5"/>
  <c r="K80" i="5"/>
  <c r="K701" i="5"/>
  <c r="K892" i="5"/>
  <c r="K956" i="5"/>
  <c r="K1020" i="5"/>
  <c r="M1073" i="5"/>
  <c r="K1187" i="5"/>
  <c r="K1289" i="5"/>
  <c r="K1386" i="5"/>
  <c r="K1407" i="5"/>
  <c r="K1465" i="5"/>
  <c r="K1499" i="5"/>
  <c r="K1527" i="5"/>
  <c r="K1712" i="5"/>
  <c r="K1811" i="5"/>
  <c r="K144" i="5"/>
  <c r="K699" i="5"/>
  <c r="K888" i="5"/>
  <c r="K964" i="5"/>
  <c r="K1006" i="5"/>
  <c r="K1038" i="5"/>
  <c r="K1091" i="5"/>
  <c r="K1177" i="5"/>
  <c r="K1205" i="5"/>
  <c r="K1237" i="5"/>
  <c r="K1267" i="5"/>
  <c r="K1332" i="5"/>
  <c r="K1391" i="5"/>
  <c r="K1403" i="5"/>
  <c r="K1501" i="5"/>
  <c r="K1783" i="5"/>
  <c r="K50" i="5"/>
  <c r="K168" i="5"/>
  <c r="K755" i="5"/>
  <c r="K910" i="5"/>
  <c r="K962" i="5"/>
  <c r="M98" i="5"/>
  <c r="K146" i="5"/>
  <c r="M178" i="5"/>
  <c r="K210" i="5"/>
  <c r="K272" i="5"/>
  <c r="M715" i="5"/>
  <c r="K878" i="5"/>
  <c r="K908" i="5"/>
  <c r="K940" i="5"/>
  <c r="K972" i="5"/>
  <c r="K1004" i="5"/>
  <c r="K1036" i="5"/>
  <c r="K1097" i="5"/>
  <c r="K1147" i="5"/>
  <c r="K1183" i="5"/>
  <c r="K1257" i="5"/>
  <c r="K1301" i="5"/>
  <c r="K1341" i="5"/>
  <c r="K1361" i="5"/>
  <c r="M1385" i="5"/>
  <c r="K1417" i="5"/>
  <c r="M1441" i="5"/>
  <c r="K1503" i="5"/>
  <c r="K1568" i="5"/>
  <c r="K1736" i="5"/>
  <c r="K1803" i="5"/>
  <c r="M926" i="5"/>
  <c r="M1273" i="5"/>
  <c r="M1509" i="5"/>
  <c r="M256" i="5"/>
  <c r="M32" i="5"/>
  <c r="M64" i="5"/>
  <c r="M120" i="5"/>
  <c r="M818" i="5"/>
  <c r="M924" i="5"/>
  <c r="K988" i="5"/>
  <c r="K1052" i="5"/>
  <c r="M1107" i="5"/>
  <c r="M1241" i="5"/>
  <c r="M1351" i="5"/>
  <c r="M1396" i="5"/>
  <c r="M1433" i="5"/>
  <c r="M1521" i="5"/>
  <c r="M1576" i="5"/>
  <c r="M66" i="5"/>
  <c r="K106" i="5"/>
  <c r="M930" i="5"/>
  <c r="M994" i="5"/>
  <c r="M1060" i="5"/>
  <c r="M1181" i="5"/>
  <c r="M1253" i="5"/>
  <c r="M1373" i="5"/>
  <c r="M1489" i="5"/>
  <c r="M1799" i="5"/>
  <c r="M226" i="5"/>
  <c r="M932" i="5"/>
  <c r="M21" i="5"/>
  <c r="M162" i="5"/>
  <c r="M232" i="5"/>
  <c r="M787" i="5"/>
  <c r="M928" i="5"/>
  <c r="M992" i="5"/>
  <c r="M1053" i="5"/>
  <c r="M1165" i="5"/>
  <c r="M1281" i="5"/>
  <c r="M1347" i="5"/>
  <c r="M1397" i="5"/>
  <c r="M1425" i="5"/>
  <c r="M1513" i="5"/>
  <c r="M1748" i="5"/>
  <c r="K926" i="5"/>
  <c r="K1022" i="5"/>
  <c r="K1151" i="5"/>
  <c r="K1273" i="5"/>
  <c r="K1365" i="5"/>
  <c r="K1423" i="5"/>
  <c r="K1509" i="5"/>
  <c r="K1779" i="5"/>
  <c r="K256" i="5"/>
  <c r="M914" i="5"/>
  <c r="K32" i="5"/>
  <c r="K64" i="5"/>
  <c r="K120" i="5"/>
  <c r="K818" i="5"/>
  <c r="K924" i="5"/>
  <c r="M988" i="5"/>
  <c r="K1107" i="5"/>
  <c r="K1241" i="5"/>
  <c r="K1396" i="5"/>
  <c r="K1433" i="5"/>
  <c r="K1521" i="5"/>
  <c r="K1775" i="5"/>
  <c r="K66" i="5"/>
  <c r="K994" i="5"/>
  <c r="K1181" i="5"/>
  <c r="K1373" i="5"/>
  <c r="K1799" i="5"/>
  <c r="K932" i="5"/>
  <c r="M194" i="5"/>
  <c r="K896" i="5"/>
  <c r="K1024" i="5"/>
  <c r="K1207" i="5"/>
  <c r="K1369" i="5"/>
  <c r="K1513" i="5"/>
  <c r="K810" i="5"/>
  <c r="K1253" i="5"/>
  <c r="K1489" i="5"/>
  <c r="K226" i="5"/>
  <c r="K130" i="5"/>
  <c r="K705" i="5"/>
  <c r="K960" i="5"/>
  <c r="K1113" i="5"/>
  <c r="K1324" i="5"/>
  <c r="K1425" i="5"/>
  <c r="K930" i="5"/>
  <c r="K1291" i="5"/>
  <c r="M1662" i="5"/>
  <c r="K162" i="5"/>
  <c r="K992" i="5"/>
  <c r="K1347" i="5"/>
  <c r="M106" i="5"/>
  <c r="K1026" i="5"/>
  <c r="K1219" i="5"/>
  <c r="K1395" i="5"/>
  <c r="K90" i="5"/>
  <c r="K21" i="5"/>
  <c r="K232" i="5"/>
  <c r="K928" i="5"/>
  <c r="K1053" i="5"/>
  <c r="K1281" i="5"/>
  <c r="K1397" i="5"/>
  <c r="K1695" i="5"/>
  <c r="K1060" i="5"/>
  <c r="K1748" i="5"/>
  <c r="K1131" i="5"/>
  <c r="K880" i="5"/>
  <c r="K787" i="5"/>
  <c r="K1165" i="5"/>
  <c r="K1481" i="5"/>
  <c r="M1762" i="5"/>
  <c r="M1702" i="5"/>
  <c r="M1719" i="5"/>
  <c r="M1796" i="5"/>
  <c r="M1780" i="5"/>
  <c r="K1774" i="5"/>
  <c r="M1723" i="5"/>
  <c r="M1772" i="5"/>
  <c r="M1764" i="5"/>
  <c r="M1713" i="5"/>
  <c r="M1757" i="5"/>
  <c r="K1700" i="5"/>
  <c r="K1721" i="5"/>
  <c r="M1679" i="5"/>
  <c r="K1694" i="5"/>
  <c r="K1678" i="5"/>
  <c r="K1657" i="5"/>
  <c r="M1639" i="5"/>
  <c r="M1607" i="5"/>
  <c r="M1583" i="5"/>
  <c r="M1638" i="5"/>
  <c r="K1606" i="5"/>
  <c r="M1740" i="5"/>
  <c r="M1633" i="5"/>
  <c r="M1605" i="5"/>
  <c r="M1628" i="5"/>
  <c r="M1593" i="5"/>
  <c r="M1546" i="5"/>
  <c r="M1587" i="5"/>
  <c r="M1577" i="5"/>
  <c r="M1518" i="5"/>
  <c r="M1467" i="5"/>
  <c r="M1451" i="5"/>
  <c r="M1435" i="5"/>
  <c r="M1414" i="5"/>
  <c r="K1370" i="5"/>
  <c r="M1653" i="5"/>
  <c r="M1516" i="5"/>
  <c r="M1430" i="5"/>
  <c r="M1514" i="5"/>
  <c r="M1482" i="5"/>
  <c r="M1326" i="5"/>
  <c r="M1296" i="5"/>
  <c r="K1450" i="5"/>
  <c r="M1325" i="5"/>
  <c r="M1198" i="5"/>
  <c r="M1496" i="5"/>
  <c r="M1305" i="5"/>
  <c r="M1276" i="5"/>
  <c r="M1204" i="5"/>
  <c r="M1136" i="5"/>
  <c r="M1282" i="5"/>
  <c r="M1210" i="5"/>
  <c r="M1178" i="5"/>
  <c r="M1146" i="5"/>
  <c r="M1140" i="5"/>
  <c r="M1063" i="5"/>
  <c r="M1043" i="5"/>
  <c r="M1003" i="5"/>
  <c r="M979" i="5"/>
  <c r="M939" i="5"/>
  <c r="M915" i="5"/>
  <c r="M875" i="5"/>
  <c r="M848" i="5"/>
  <c r="M816" i="5"/>
  <c r="M774" i="5"/>
  <c r="M739" i="5"/>
  <c r="K723" i="5"/>
  <c r="M1103" i="5"/>
  <c r="M869" i="5"/>
  <c r="M748" i="5"/>
  <c r="M1111" i="5"/>
  <c r="M839" i="5"/>
  <c r="M789" i="5"/>
  <c r="M770" i="5"/>
  <c r="M837" i="5"/>
  <c r="M691" i="5"/>
  <c r="M675" i="5"/>
  <c r="M659" i="5"/>
  <c r="K643" i="5"/>
  <c r="M627" i="5"/>
  <c r="M611" i="5"/>
  <c r="K595" i="5"/>
  <c r="M579" i="5"/>
  <c r="M563" i="5"/>
  <c r="M547" i="5"/>
  <c r="M531" i="5"/>
  <c r="K515" i="5"/>
  <c r="M499" i="5"/>
  <c r="M483" i="5"/>
  <c r="M467" i="5"/>
  <c r="M451" i="5"/>
  <c r="M792" i="5"/>
  <c r="M1745" i="5"/>
  <c r="M1765" i="5"/>
  <c r="M1717" i="5"/>
  <c r="K1790" i="5"/>
  <c r="M1739" i="5"/>
  <c r="M1810" i="5"/>
  <c r="M1802" i="5"/>
  <c r="M1766" i="5"/>
  <c r="M1756" i="5"/>
  <c r="M1805" i="5"/>
  <c r="M1727" i="5"/>
  <c r="K1758" i="5"/>
  <c r="M1654" i="5"/>
  <c r="M1681" i="5"/>
  <c r="M1666" i="5"/>
  <c r="M1676" i="5"/>
  <c r="M1635" i="5"/>
  <c r="M1603" i="5"/>
  <c r="M1572" i="5"/>
  <c r="K1642" i="5"/>
  <c r="M1610" i="5"/>
  <c r="K1562" i="5"/>
  <c r="M1629" i="5"/>
  <c r="M1554" i="5"/>
  <c r="M1655" i="5"/>
  <c r="M1640" i="5"/>
  <c r="M1608" i="5"/>
  <c r="M1531" i="5"/>
  <c r="K1422" i="5"/>
  <c r="M1382" i="5"/>
  <c r="M1649" i="5"/>
  <c r="M1492" i="5"/>
  <c r="K1462" i="5"/>
  <c r="M1581" i="5"/>
  <c r="M1464" i="5"/>
  <c r="M1432" i="5"/>
  <c r="M1294" i="5"/>
  <c r="M1472" i="5"/>
  <c r="K1328" i="5"/>
  <c r="M1320" i="5"/>
  <c r="M1303" i="5"/>
  <c r="K1254" i="5"/>
  <c r="K1222" i="5"/>
  <c r="M1206" i="5"/>
  <c r="M1252" i="5"/>
  <c r="M1188" i="5"/>
  <c r="M1148" i="5"/>
  <c r="M1096" i="5"/>
  <c r="M1445" i="5"/>
  <c r="M1274" i="5"/>
  <c r="M1242" i="5"/>
  <c r="M1114" i="5"/>
  <c r="M1082" i="5"/>
  <c r="M1216" i="5"/>
  <c r="M1059" i="5"/>
  <c r="M1019" i="5"/>
  <c r="M967" i="5"/>
  <c r="M943" i="5"/>
  <c r="M891" i="5"/>
  <c r="M865" i="5"/>
  <c r="M846" i="5"/>
  <c r="M814" i="5"/>
  <c r="K766" i="5"/>
  <c r="M737" i="5"/>
  <c r="M721" i="5"/>
  <c r="M1208" i="5"/>
  <c r="M796" i="5"/>
  <c r="M1264" i="5"/>
  <c r="M847" i="5"/>
  <c r="M797" i="5"/>
  <c r="M757" i="5"/>
  <c r="M1224" i="5"/>
  <c r="M844" i="5"/>
  <c r="M821" i="5"/>
  <c r="M744" i="5"/>
  <c r="M728" i="5"/>
  <c r="M712" i="5"/>
  <c r="K694" i="5"/>
  <c r="M662" i="5"/>
  <c r="M1800" i="5"/>
  <c r="M1784" i="5"/>
  <c r="K1806" i="5"/>
  <c r="M1747" i="5"/>
  <c r="M1771" i="5"/>
  <c r="M1763" i="5"/>
  <c r="M1708" i="5"/>
  <c r="M1705" i="5"/>
  <c r="M1724" i="5"/>
  <c r="M1716" i="5"/>
  <c r="M1671" i="5"/>
  <c r="M1690" i="5"/>
  <c r="K1674" i="5"/>
  <c r="M1735" i="5"/>
  <c r="M1668" i="5"/>
  <c r="M1631" i="5"/>
  <c r="M1599" i="5"/>
  <c r="M1567" i="5"/>
  <c r="K1630" i="5"/>
  <c r="M1602" i="5"/>
  <c r="K1706" i="5"/>
  <c r="M1625" i="5"/>
  <c r="M1636" i="5"/>
  <c r="M1604" i="5"/>
  <c r="M1543" i="5"/>
  <c r="M1651" i="5"/>
  <c r="M1540" i="5"/>
  <c r="M1553" i="5"/>
  <c r="M1410" i="5"/>
  <c r="M1362" i="5"/>
  <c r="M1346" i="5"/>
  <c r="M1500" i="5"/>
  <c r="M1569" i="5"/>
  <c r="M1506" i="5"/>
  <c r="M1474" i="5"/>
  <c r="M1453" i="5"/>
  <c r="M1329" i="5"/>
  <c r="M1314" i="5"/>
  <c r="M1504" i="5"/>
  <c r="M1339" i="5"/>
  <c r="M1319" i="5"/>
  <c r="M1300" i="5"/>
  <c r="K1286" i="5"/>
  <c r="M1262" i="5"/>
  <c r="M1182" i="5"/>
  <c r="M1134" i="5"/>
  <c r="M1118" i="5"/>
  <c r="M1102" i="5"/>
  <c r="M1086" i="5"/>
  <c r="M1070" i="5"/>
  <c r="M1532" i="5"/>
  <c r="M1298" i="5"/>
  <c r="M1260" i="5"/>
  <c r="M1220" i="5"/>
  <c r="M1172" i="5"/>
  <c r="M1080" i="5"/>
  <c r="M1290" i="5"/>
  <c r="M1202" i="5"/>
  <c r="M1170" i="5"/>
  <c r="M1248" i="5"/>
  <c r="M1047" i="5"/>
  <c r="M1011" i="5"/>
  <c r="M983" i="5"/>
  <c r="M947" i="5"/>
  <c r="M919" i="5"/>
  <c r="M883" i="5"/>
  <c r="M832" i="5"/>
  <c r="M790" i="5"/>
  <c r="K743" i="5"/>
  <c r="M727" i="5"/>
  <c r="M1176" i="5"/>
  <c r="M788" i="5"/>
  <c r="M1168" i="5"/>
  <c r="M823" i="5"/>
  <c r="M794" i="5"/>
  <c r="M754" i="5"/>
  <c r="M819" i="5"/>
  <c r="M687" i="5"/>
  <c r="M671" i="5"/>
  <c r="M655" i="5"/>
  <c r="M639" i="5"/>
  <c r="M623" i="5"/>
  <c r="M607" i="5"/>
  <c r="M591" i="5"/>
  <c r="M575" i="5"/>
  <c r="M559" i="5"/>
  <c r="M543" i="5"/>
  <c r="M527" i="5"/>
  <c r="M511" i="5"/>
  <c r="M495" i="5"/>
  <c r="M479" i="5"/>
  <c r="M463" i="5"/>
  <c r="M447" i="5"/>
  <c r="K1770" i="5"/>
  <c r="M1778" i="5"/>
  <c r="M1698" i="5"/>
  <c r="M1650" i="5"/>
  <c r="K1726" i="5"/>
  <c r="M1677" i="5"/>
  <c r="M1704" i="5"/>
  <c r="M1627" i="5"/>
  <c r="M1588" i="5"/>
  <c r="M1634" i="5"/>
  <c r="K1578" i="5"/>
  <c r="M1637" i="5"/>
  <c r="M1661" i="5"/>
  <c r="M1563" i="5"/>
  <c r="M1538" i="5"/>
  <c r="M1597" i="5"/>
  <c r="M1648" i="5"/>
  <c r="M1616" i="5"/>
  <c r="M1547" i="5"/>
  <c r="M1486" i="5"/>
  <c r="M1460" i="5"/>
  <c r="M1444" i="5"/>
  <c r="K1428" i="5"/>
  <c r="K1406" i="5"/>
  <c r="M1366" i="5"/>
  <c r="K1342" i="5"/>
  <c r="M1508" i="5"/>
  <c r="K1470" i="5"/>
  <c r="M1471" i="5"/>
  <c r="M1440" i="5"/>
  <c r="M1469" i="5"/>
  <c r="M1549" i="5"/>
  <c r="M1458" i="5"/>
  <c r="M1466" i="5"/>
  <c r="M1316" i="5"/>
  <c r="M1306" i="5"/>
  <c r="K1190" i="5"/>
  <c r="M1150" i="5"/>
  <c r="M1133" i="5"/>
  <c r="M1117" i="5"/>
  <c r="M1101" i="5"/>
  <c r="M1085" i="5"/>
  <c r="M1069" i="5"/>
  <c r="M1512" i="5"/>
  <c r="K1244" i="5"/>
  <c r="K1762" i="5"/>
  <c r="K1702" i="5"/>
  <c r="K1719" i="5"/>
  <c r="K1796" i="5"/>
  <c r="K1780" i="5"/>
  <c r="M1774" i="5"/>
  <c r="K1723" i="5"/>
  <c r="K1772" i="5"/>
  <c r="K1764" i="5"/>
  <c r="K1713" i="5"/>
  <c r="K1757" i="5"/>
  <c r="M1700" i="5"/>
  <c r="M1721" i="5"/>
  <c r="K1679" i="5"/>
  <c r="M1694" i="5"/>
  <c r="M1678" i="5"/>
  <c r="M1657" i="5"/>
  <c r="K1639" i="5"/>
  <c r="K1607" i="5"/>
  <c r="K1583" i="5"/>
  <c r="K1638" i="5"/>
  <c r="M1606" i="5"/>
  <c r="K1740" i="5"/>
  <c r="K1633" i="5"/>
  <c r="K1605" i="5"/>
  <c r="K1628" i="5"/>
  <c r="K1593" i="5"/>
  <c r="K1546" i="5"/>
  <c r="K1587" i="5"/>
  <c r="K1577" i="5"/>
  <c r="K1518" i="5"/>
  <c r="K1467" i="5"/>
  <c r="K1451" i="5"/>
  <c r="K1435" i="5"/>
  <c r="K1414" i="5"/>
  <c r="M1370" i="5"/>
  <c r="K1653" i="5"/>
  <c r="K1516" i="5"/>
  <c r="K1430" i="5"/>
  <c r="K1514" i="5"/>
  <c r="K1482" i="5"/>
  <c r="K1326" i="5"/>
  <c r="K1296" i="5"/>
  <c r="M1450" i="5"/>
  <c r="K1325" i="5"/>
  <c r="K1198" i="5"/>
  <c r="K1496" i="5"/>
  <c r="K1305" i="5"/>
  <c r="K1276" i="5"/>
  <c r="K1204" i="5"/>
  <c r="K1136" i="5"/>
  <c r="K1282" i="5"/>
  <c r="K1210" i="5"/>
  <c r="K1178" i="5"/>
  <c r="K1146" i="5"/>
  <c r="K1140" i="5"/>
  <c r="K1063" i="5"/>
  <c r="K1043" i="5"/>
  <c r="K1003" i="5"/>
  <c r="K979" i="5"/>
  <c r="K939" i="5"/>
  <c r="K915" i="5"/>
  <c r="K875" i="5"/>
  <c r="K848" i="5"/>
  <c r="K816" i="5"/>
  <c r="K774" i="5"/>
  <c r="K739" i="5"/>
  <c r="M723" i="5"/>
  <c r="K1103" i="5"/>
  <c r="K869" i="5"/>
  <c r="K748" i="5"/>
  <c r="K1111" i="5"/>
  <c r="K839" i="5"/>
  <c r="K789" i="5"/>
  <c r="K770" i="5"/>
  <c r="K837" i="5"/>
  <c r="K691" i="5"/>
  <c r="K675" i="5"/>
  <c r="K659" i="5"/>
  <c r="M643" i="5"/>
  <c r="K627" i="5"/>
  <c r="K611" i="5"/>
  <c r="M595" i="5"/>
  <c r="K579" i="5"/>
  <c r="K563" i="5"/>
  <c r="K547" i="5"/>
  <c r="K531" i="5"/>
  <c r="M515" i="5"/>
  <c r="K499" i="5"/>
  <c r="K483" i="5"/>
  <c r="K467" i="5"/>
  <c r="K451" i="5"/>
  <c r="K792" i="5"/>
  <c r="K1745" i="5"/>
  <c r="K1765" i="5"/>
  <c r="K1717" i="5"/>
  <c r="M1790" i="5"/>
  <c r="K1739" i="5"/>
  <c r="K1810" i="5"/>
  <c r="K1802" i="5"/>
  <c r="K1766" i="5"/>
  <c r="K1756" i="5"/>
  <c r="K1805" i="5"/>
  <c r="K1727" i="5"/>
  <c r="M1758" i="5"/>
  <c r="K1654" i="5"/>
  <c r="K1681" i="5"/>
  <c r="K1666" i="5"/>
  <c r="K1676" i="5"/>
  <c r="K1635" i="5"/>
  <c r="K1603" i="5"/>
  <c r="K1572" i="5"/>
  <c r="M1642" i="5"/>
  <c r="K1610" i="5"/>
  <c r="M1562" i="5"/>
  <c r="K1629" i="5"/>
  <c r="K1554" i="5"/>
  <c r="K1655" i="5"/>
  <c r="K1640" i="5"/>
  <c r="K1608" i="5"/>
  <c r="K1531" i="5"/>
  <c r="M1422" i="5"/>
  <c r="K1382" i="5"/>
  <c r="K1649" i="5"/>
  <c r="K1492" i="5"/>
  <c r="M1462" i="5"/>
  <c r="K1581" i="5"/>
  <c r="K1464" i="5"/>
  <c r="K1432" i="5"/>
  <c r="K1294" i="5"/>
  <c r="K1472" i="5"/>
  <c r="M1328" i="5"/>
  <c r="K1320" i="5"/>
  <c r="K1303" i="5"/>
  <c r="M1254" i="5"/>
  <c r="M1222" i="5"/>
  <c r="K1206" i="5"/>
  <c r="K1252" i="5"/>
  <c r="K1188" i="5"/>
  <c r="K1148" i="5"/>
  <c r="K1096" i="5"/>
  <c r="K1445" i="5"/>
  <c r="K1274" i="5"/>
  <c r="K1242" i="5"/>
  <c r="K1114" i="5"/>
  <c r="K1082" i="5"/>
  <c r="K1216" i="5"/>
  <c r="K1059" i="5"/>
  <c r="K1019" i="5"/>
  <c r="K967" i="5"/>
  <c r="K943" i="5"/>
  <c r="K891" i="5"/>
  <c r="K865" i="5"/>
  <c r="K846" i="5"/>
  <c r="K814" i="5"/>
  <c r="M766" i="5"/>
  <c r="K737" i="5"/>
  <c r="K721" i="5"/>
  <c r="K1208" i="5"/>
  <c r="K796" i="5"/>
  <c r="K1264" i="5"/>
  <c r="K847" i="5"/>
  <c r="K797" i="5"/>
  <c r="K757" i="5"/>
  <c r="K1224" i="5"/>
  <c r="K844" i="5"/>
  <c r="K821" i="5"/>
  <c r="K744" i="5"/>
  <c r="K728" i="5"/>
  <c r="K712" i="5"/>
  <c r="M694" i="5"/>
  <c r="K662" i="5"/>
  <c r="K1800" i="5"/>
  <c r="K1784" i="5"/>
  <c r="M1806" i="5"/>
  <c r="K1747" i="5"/>
  <c r="K1771" i="5"/>
  <c r="K1763" i="5"/>
  <c r="K1708" i="5"/>
  <c r="K1705" i="5"/>
  <c r="K1724" i="5"/>
  <c r="K1716" i="5"/>
  <c r="K1671" i="5"/>
  <c r="K1690" i="5"/>
  <c r="M1674" i="5"/>
  <c r="K1735" i="5"/>
  <c r="K1668" i="5"/>
  <c r="K1631" i="5"/>
  <c r="K1599" i="5"/>
  <c r="K1567" i="5"/>
  <c r="M1630" i="5"/>
  <c r="K1602" i="5"/>
  <c r="M1706" i="5"/>
  <c r="K1625" i="5"/>
  <c r="K1636" i="5"/>
  <c r="K1604" i="5"/>
  <c r="K1543" i="5"/>
  <c r="K1651" i="5"/>
  <c r="K1540" i="5"/>
  <c r="K1553" i="5"/>
  <c r="K1410" i="5"/>
  <c r="K1362" i="5"/>
  <c r="K1346" i="5"/>
  <c r="K1500" i="5"/>
  <c r="K1569" i="5"/>
  <c r="K1506" i="5"/>
  <c r="K1474" i="5"/>
  <c r="K1453" i="5"/>
  <c r="K1329" i="5"/>
  <c r="K1314" i="5"/>
  <c r="K1504" i="5"/>
  <c r="K1339" i="5"/>
  <c r="K1319" i="5"/>
  <c r="K1300" i="5"/>
  <c r="M1286" i="5"/>
  <c r="K1262" i="5"/>
  <c r="K1182" i="5"/>
  <c r="K1134" i="5"/>
  <c r="K1118" i="5"/>
  <c r="K1102" i="5"/>
  <c r="K1086" i="5"/>
  <c r="K1070" i="5"/>
  <c r="K1532" i="5"/>
  <c r="K1298" i="5"/>
  <c r="K1260" i="5"/>
  <c r="K1220" i="5"/>
  <c r="K1172" i="5"/>
  <c r="K1080" i="5"/>
  <c r="K1290" i="5"/>
  <c r="K1202" i="5"/>
  <c r="K1170" i="5"/>
  <c r="K1248" i="5"/>
  <c r="K1047" i="5"/>
  <c r="K1011" i="5"/>
  <c r="K983" i="5"/>
  <c r="K947" i="5"/>
  <c r="K919" i="5"/>
  <c r="K883" i="5"/>
  <c r="K832" i="5"/>
  <c r="K790" i="5"/>
  <c r="M743" i="5"/>
  <c r="K727" i="5"/>
  <c r="K1176" i="5"/>
  <c r="K788" i="5"/>
  <c r="K1168" i="5"/>
  <c r="K823" i="5"/>
  <c r="K794" i="5"/>
  <c r="K754" i="5"/>
  <c r="K819" i="5"/>
  <c r="K687" i="5"/>
  <c r="K671" i="5"/>
  <c r="K655" i="5"/>
  <c r="K639" i="5"/>
  <c r="K623" i="5"/>
  <c r="K607" i="5"/>
  <c r="K591" i="5"/>
  <c r="K575" i="5"/>
  <c r="K559" i="5"/>
  <c r="K543" i="5"/>
  <c r="K527" i="5"/>
  <c r="K511" i="5"/>
  <c r="K495" i="5"/>
  <c r="K479" i="5"/>
  <c r="K463" i="5"/>
  <c r="K447" i="5"/>
  <c r="M1770" i="5"/>
  <c r="K1778" i="5"/>
  <c r="K1698" i="5"/>
  <c r="K1650" i="5"/>
  <c r="M1726" i="5"/>
  <c r="K1677" i="5"/>
  <c r="K1704" i="5"/>
  <c r="K1627" i="5"/>
  <c r="K1588" i="5"/>
  <c r="K1634" i="5"/>
  <c r="M1578" i="5"/>
  <c r="K1637" i="5"/>
  <c r="K1661" i="5"/>
  <c r="K1563" i="5"/>
  <c r="K1538" i="5"/>
  <c r="K1597" i="5"/>
  <c r="K1648" i="5"/>
  <c r="K1616" i="5"/>
  <c r="K1547" i="5"/>
  <c r="K1486" i="5"/>
  <c r="K1460" i="5"/>
  <c r="K1444" i="5"/>
  <c r="M1428" i="5"/>
  <c r="M1406" i="5"/>
  <c r="K1366" i="5"/>
  <c r="M1342" i="5"/>
  <c r="K1508" i="5"/>
  <c r="M1470" i="5"/>
  <c r="K1471" i="5"/>
  <c r="K1440" i="5"/>
  <c r="K1469" i="5"/>
  <c r="K1549" i="5"/>
  <c r="K1458" i="5"/>
  <c r="K1466" i="5"/>
  <c r="K1316" i="5"/>
  <c r="K1306" i="5"/>
  <c r="M1190" i="5"/>
  <c r="K1150" i="5"/>
  <c r="K1133" i="5"/>
  <c r="K1117" i="5"/>
  <c r="K1101" i="5"/>
  <c r="K1085" i="5"/>
  <c r="K1069" i="5"/>
  <c r="K1512" i="5"/>
  <c r="M1244" i="5"/>
  <c r="M1707" i="5"/>
  <c r="M1754" i="5"/>
  <c r="M1788" i="5"/>
  <c r="M1749" i="5"/>
  <c r="M1767" i="5"/>
  <c r="M1697" i="5"/>
  <c r="M1781" i="5"/>
  <c r="M1659" i="5"/>
  <c r="M1670" i="5"/>
  <c r="M1623" i="5"/>
  <c r="M1564" i="5"/>
  <c r="M1586" i="5"/>
  <c r="M1617" i="5"/>
  <c r="K1612" i="5"/>
  <c r="K1526" i="5"/>
  <c r="M1571" i="5"/>
  <c r="M1459" i="5"/>
  <c r="M1427" i="5"/>
  <c r="K1350" i="5"/>
  <c r="M1454" i="5"/>
  <c r="K1498" i="5"/>
  <c r="K1322" i="5"/>
  <c r="M1315" i="5"/>
  <c r="M1166" i="5"/>
  <c r="M1292" i="5"/>
  <c r="M1180" i="5"/>
  <c r="M1226" i="5"/>
  <c r="M1162" i="5"/>
  <c r="M1095" i="5"/>
  <c r="M1027" i="5"/>
  <c r="M963" i="5"/>
  <c r="M899" i="5"/>
  <c r="K838" i="5"/>
  <c r="M747" i="5"/>
  <c r="M1144" i="5"/>
  <c r="M804" i="5"/>
  <c r="M1079" i="5"/>
  <c r="M778" i="5"/>
  <c r="M751" i="5"/>
  <c r="K667" i="5"/>
  <c r="M635" i="5"/>
  <c r="M603" i="5"/>
  <c r="M571" i="5"/>
  <c r="K539" i="5"/>
  <c r="M507" i="5"/>
  <c r="K475" i="5"/>
  <c r="M443" i="5"/>
  <c r="M1812" i="5"/>
  <c r="M1683" i="5"/>
  <c r="M1715" i="5"/>
  <c r="M1769" i="5"/>
  <c r="K1738" i="5"/>
  <c r="M1696" i="5"/>
  <c r="M1692" i="5"/>
  <c r="M1658" i="5"/>
  <c r="M1619" i="5"/>
  <c r="M1559" i="5"/>
  <c r="M1594" i="5"/>
  <c r="M1613" i="5"/>
  <c r="M1585" i="5"/>
  <c r="M1557" i="5"/>
  <c r="M1402" i="5"/>
  <c r="M1524" i="5"/>
  <c r="M1438" i="5"/>
  <c r="M1448" i="5"/>
  <c r="M1520" i="5"/>
  <c r="M1437" i="5"/>
  <c r="M1461" i="5"/>
  <c r="M1214" i="5"/>
  <c r="M1212" i="5"/>
  <c r="M1120" i="5"/>
  <c r="M1297" i="5"/>
  <c r="K1130" i="5"/>
  <c r="K1066" i="5"/>
  <c r="M1031" i="5"/>
  <c r="M955" i="5"/>
  <c r="M879" i="5"/>
  <c r="M824" i="5"/>
  <c r="M745" i="5"/>
  <c r="M1272" i="5"/>
  <c r="M772" i="5"/>
  <c r="M815" i="5"/>
  <c r="M1288" i="5"/>
  <c r="M835" i="5"/>
  <c r="M736" i="5"/>
  <c r="M704" i="5"/>
  <c r="M1808" i="5"/>
  <c r="M1776" i="5"/>
  <c r="M1737" i="5"/>
  <c r="K1801" i="5"/>
  <c r="M1741" i="5"/>
  <c r="M1701" i="5"/>
  <c r="M1682" i="5"/>
  <c r="M1663" i="5"/>
  <c r="M1615" i="5"/>
  <c r="K1646" i="5"/>
  <c r="M1570" i="5"/>
  <c r="M1609" i="5"/>
  <c r="M1573" i="5"/>
  <c r="M1565" i="5"/>
  <c r="K1478" i="5"/>
  <c r="M1354" i="5"/>
  <c r="M1446" i="5"/>
  <c r="M1490" i="5"/>
  <c r="M1335" i="5"/>
  <c r="M1552" i="5"/>
  <c r="M1310" i="5"/>
  <c r="M1336" i="5"/>
  <c r="M1230" i="5"/>
  <c r="K1126" i="5"/>
  <c r="K1094" i="5"/>
  <c r="K1062" i="5"/>
  <c r="M1284" i="5"/>
  <c r="M1196" i="5"/>
  <c r="K1334" i="5"/>
  <c r="M1186" i="5"/>
  <c r="M1152" i="5"/>
  <c r="M995" i="5"/>
  <c r="M931" i="5"/>
  <c r="M870" i="5"/>
  <c r="M758" i="5"/>
  <c r="M719" i="5"/>
  <c r="M764" i="5"/>
  <c r="M805" i="5"/>
  <c r="M828" i="5"/>
  <c r="M679" i="5"/>
  <c r="M647" i="5"/>
  <c r="K615" i="5"/>
  <c r="M583" i="5"/>
  <c r="M551" i="5"/>
  <c r="M519" i="5"/>
  <c r="M487" i="5"/>
  <c r="K455" i="5"/>
  <c r="M1760" i="5"/>
  <c r="M1667" i="5"/>
  <c r="M1685" i="5"/>
  <c r="M1643" i="5"/>
  <c r="M1575" i="5"/>
  <c r="M1680" i="5"/>
  <c r="M1595" i="5"/>
  <c r="M1528" i="5"/>
  <c r="M1632" i="5"/>
  <c r="M1510" i="5"/>
  <c r="M1452" i="5"/>
  <c r="M1418" i="5"/>
  <c r="M1358" i="5"/>
  <c r="K1484" i="5"/>
  <c r="M1456" i="5"/>
  <c r="M1304" i="5"/>
  <c r="M1302" i="5"/>
  <c r="K1308" i="5"/>
  <c r="K1158" i="5"/>
  <c r="M1125" i="5"/>
  <c r="M1093" i="5"/>
  <c r="M1061" i="5"/>
  <c r="M1156" i="5"/>
  <c r="M1112" i="5"/>
  <c r="M1266" i="5"/>
  <c r="M1234" i="5"/>
  <c r="M1122" i="5"/>
  <c r="M1090" i="5"/>
  <c r="M1280" i="5"/>
  <c r="M1076" i="5"/>
  <c r="M1039" i="5"/>
  <c r="M1015" i="5"/>
  <c r="M987" i="5"/>
  <c r="M959" i="5"/>
  <c r="M935" i="5"/>
  <c r="M911" i="5"/>
  <c r="M887" i="5"/>
  <c r="M840" i="5"/>
  <c r="M808" i="5"/>
  <c r="M750" i="5"/>
  <c r="M733" i="5"/>
  <c r="M1240" i="5"/>
  <c r="M1084" i="5"/>
  <c r="K780" i="5"/>
  <c r="M1200" i="5"/>
  <c r="M1092" i="5"/>
  <c r="M860" i="5"/>
  <c r="M802" i="5"/>
  <c r="M773" i="5"/>
  <c r="M1256" i="5"/>
  <c r="M851" i="5"/>
  <c r="M800" i="5"/>
  <c r="M740" i="5"/>
  <c r="M724" i="5"/>
  <c r="M708" i="5"/>
  <c r="K686" i="5"/>
  <c r="M654" i="5"/>
  <c r="K622" i="5"/>
  <c r="M590" i="5"/>
  <c r="K558" i="5"/>
  <c r="M526" i="5"/>
  <c r="K494" i="5"/>
  <c r="K462" i="5"/>
  <c r="K630" i="5"/>
  <c r="M598" i="5"/>
  <c r="K566" i="5"/>
  <c r="M534" i="5"/>
  <c r="K502" i="5"/>
  <c r="M470" i="5"/>
  <c r="K438" i="5"/>
  <c r="K406" i="5"/>
  <c r="M374" i="5"/>
  <c r="K342" i="5"/>
  <c r="M313" i="5"/>
  <c r="M843" i="5"/>
  <c r="M811" i="5"/>
  <c r="M697" i="5"/>
  <c r="M681" i="5"/>
  <c r="M665" i="5"/>
  <c r="M649" i="5"/>
  <c r="M633" i="5"/>
  <c r="M617" i="5"/>
  <c r="M601" i="5"/>
  <c r="M585" i="5"/>
  <c r="M569" i="5"/>
  <c r="M553" i="5"/>
  <c r="M537" i="5"/>
  <c r="M521" i="5"/>
  <c r="M505" i="5"/>
  <c r="M489" i="5"/>
  <c r="M473" i="5"/>
  <c r="M457" i="5"/>
  <c r="M441" i="5"/>
  <c r="M425" i="5"/>
  <c r="M409" i="5"/>
  <c r="M393" i="5"/>
  <c r="M377" i="5"/>
  <c r="M361" i="5"/>
  <c r="M345" i="5"/>
  <c r="M1132" i="5"/>
  <c r="M311" i="5"/>
  <c r="M301" i="5"/>
  <c r="M259" i="5"/>
  <c r="M195" i="5"/>
  <c r="M115" i="5"/>
  <c r="M99" i="5"/>
  <c r="M51" i="5"/>
  <c r="M1813" i="5"/>
  <c r="M440" i="5"/>
  <c r="M241" i="5"/>
  <c r="M105" i="5"/>
  <c r="M676" i="5"/>
  <c r="M612" i="5"/>
  <c r="M548" i="5"/>
  <c r="M484" i="5"/>
  <c r="M420" i="5"/>
  <c r="M356" i="5"/>
  <c r="M292" i="5"/>
  <c r="M276" i="5"/>
  <c r="M213" i="5"/>
  <c r="M109" i="5"/>
  <c r="M93" i="5"/>
  <c r="M76" i="5"/>
  <c r="M576" i="5"/>
  <c r="M384" i="5"/>
  <c r="M233" i="5"/>
  <c r="M49" i="5"/>
  <c r="M263" i="5"/>
  <c r="M199" i="5"/>
  <c r="M135" i="5"/>
  <c r="M71" i="5"/>
  <c r="M672" i="5"/>
  <c r="M512" i="5"/>
  <c r="M328" i="5"/>
  <c r="M249" i="5"/>
  <c r="M121" i="5"/>
  <c r="M15" i="5"/>
  <c r="M1789" i="5"/>
  <c r="M1558" i="5"/>
  <c r="M1455" i="5"/>
  <c r="M1421" i="5"/>
  <c r="M1295" i="5"/>
  <c r="M1376" i="5"/>
  <c r="M1475" i="5"/>
  <c r="M1231" i="5"/>
  <c r="M1245" i="5"/>
  <c r="M882" i="5"/>
  <c r="M1233" i="5"/>
  <c r="M1195" i="5"/>
  <c r="M1037" i="5"/>
  <c r="M973" i="5"/>
  <c r="M909" i="5"/>
  <c r="M763" i="5"/>
  <c r="M278" i="5"/>
  <c r="M246" i="5"/>
  <c r="M214" i="5"/>
  <c r="M1049" i="5"/>
  <c r="M985" i="5"/>
  <c r="M921" i="5"/>
  <c r="M1703" i="5"/>
  <c r="M881" i="5"/>
  <c r="M324" i="5"/>
  <c r="K234" i="5"/>
  <c r="M158" i="5"/>
  <c r="M110" i="5"/>
  <c r="M296" i="5"/>
  <c r="M435" i="5"/>
  <c r="M419" i="5"/>
  <c r="M403" i="5"/>
  <c r="K387" i="5"/>
  <c r="M371" i="5"/>
  <c r="M355" i="5"/>
  <c r="M339" i="5"/>
  <c r="M849" i="5"/>
  <c r="M768" i="5"/>
  <c r="M734" i="5"/>
  <c r="M718" i="5"/>
  <c r="M702" i="5"/>
  <c r="M674" i="5"/>
  <c r="M642" i="5"/>
  <c r="K610" i="5"/>
  <c r="M578" i="5"/>
  <c r="M546" i="5"/>
  <c r="M514" i="5"/>
  <c r="K482" i="5"/>
  <c r="M450" i="5"/>
  <c r="K418" i="5"/>
  <c r="M386" i="5"/>
  <c r="M354" i="5"/>
  <c r="M836" i="5"/>
  <c r="M767" i="5"/>
  <c r="M325" i="5"/>
  <c r="M275" i="5"/>
  <c r="M171" i="5"/>
  <c r="M123" i="5"/>
  <c r="M680" i="5"/>
  <c r="M416" i="5"/>
  <c r="M185" i="5"/>
  <c r="M668" i="5"/>
  <c r="M604" i="5"/>
  <c r="M540" i="5"/>
  <c r="M476" i="5"/>
  <c r="M412" i="5"/>
  <c r="M348" i="5"/>
  <c r="M237" i="5"/>
  <c r="M220" i="5"/>
  <c r="M165" i="5"/>
  <c r="M149" i="5"/>
  <c r="M133" i="5"/>
  <c r="M117" i="5"/>
  <c r="M100" i="5"/>
  <c r="M867" i="5"/>
  <c r="M560" i="5"/>
  <c r="M368" i="5"/>
  <c r="M225" i="5"/>
  <c r="M137" i="5"/>
  <c r="M825" i="5"/>
  <c r="M231" i="5"/>
  <c r="M175" i="5"/>
  <c r="M111" i="5"/>
  <c r="M47" i="5"/>
  <c r="M568" i="5"/>
  <c r="M408" i="5"/>
  <c r="M169" i="5"/>
  <c r="M11" i="5"/>
  <c r="M12" i="5"/>
  <c r="M17" i="5"/>
  <c r="M6" i="5"/>
  <c r="M1574" i="5"/>
  <c r="M1412" i="5"/>
  <c r="M1416" i="5"/>
  <c r="K1137" i="5"/>
  <c r="M1193" i="5"/>
  <c r="M874" i="5"/>
  <c r="M1344" i="5"/>
  <c r="M989" i="5"/>
  <c r="M925" i="5"/>
  <c r="K330" i="5"/>
  <c r="M1029" i="5"/>
  <c r="M965" i="5"/>
  <c r="M901" i="5"/>
  <c r="M314" i="5"/>
  <c r="M116" i="5"/>
  <c r="M68" i="5"/>
  <c r="M228" i="5"/>
  <c r="M150" i="5"/>
  <c r="M27" i="5"/>
  <c r="M430" i="5"/>
  <c r="K398" i="5"/>
  <c r="M366" i="5"/>
  <c r="M334" i="5"/>
  <c r="M305" i="5"/>
  <c r="M791" i="5"/>
  <c r="M693" i="5"/>
  <c r="M677" i="5"/>
  <c r="M661" i="5"/>
  <c r="M645" i="5"/>
  <c r="M629" i="5"/>
  <c r="M613" i="5"/>
  <c r="M597" i="5"/>
  <c r="M581" i="5"/>
  <c r="M565" i="5"/>
  <c r="M549" i="5"/>
  <c r="M533" i="5"/>
  <c r="M517" i="5"/>
  <c r="M501" i="5"/>
  <c r="M485" i="5"/>
  <c r="M469" i="5"/>
  <c r="M453" i="5"/>
  <c r="M437" i="5"/>
  <c r="M421" i="5"/>
  <c r="M405" i="5"/>
  <c r="M389" i="5"/>
  <c r="M373" i="5"/>
  <c r="M357" i="5"/>
  <c r="M341" i="5"/>
  <c r="K319" i="5"/>
  <c r="M283" i="5"/>
  <c r="M235" i="5"/>
  <c r="M219" i="5"/>
  <c r="M139" i="5"/>
  <c r="M75" i="5"/>
  <c r="M44" i="5"/>
  <c r="M488" i="5"/>
  <c r="M320" i="5"/>
  <c r="M217" i="5"/>
  <c r="M129" i="5"/>
  <c r="M33" i="5"/>
  <c r="M660" i="5"/>
  <c r="M596" i="5"/>
  <c r="M532" i="5"/>
  <c r="M468" i="5"/>
  <c r="M404" i="5"/>
  <c r="M340" i="5"/>
  <c r="M253" i="5"/>
  <c r="M236" i="5"/>
  <c r="K181" i="5"/>
  <c r="M164" i="5"/>
  <c r="M148" i="5"/>
  <c r="M132" i="5"/>
  <c r="M61" i="5"/>
  <c r="M45" i="5"/>
  <c r="M632" i="5"/>
  <c r="M448" i="5"/>
  <c r="M273" i="5"/>
  <c r="M1100" i="5"/>
  <c r="M287" i="5"/>
  <c r="M215" i="5"/>
  <c r="M151" i="5"/>
  <c r="M87" i="5"/>
  <c r="M1759" i="5"/>
  <c r="M624" i="5"/>
  <c r="M472" i="5"/>
  <c r="M304" i="5"/>
  <c r="M153" i="5"/>
  <c r="M7" i="5"/>
  <c r="K13" i="5"/>
  <c r="M1791" i="5"/>
  <c r="M1720" i="5"/>
  <c r="K1550" i="5"/>
  <c r="M1389" i="5"/>
  <c r="M1271" i="5"/>
  <c r="M1251" i="5"/>
  <c r="M1523" i="5"/>
  <c r="M1372" i="5"/>
  <c r="M1277" i="5"/>
  <c r="M1171" i="5"/>
  <c r="M1229" i="5"/>
  <c r="M1005" i="5"/>
  <c r="M941" i="5"/>
  <c r="M769" i="5"/>
  <c r="M286" i="5"/>
  <c r="M254" i="5"/>
  <c r="M222" i="5"/>
  <c r="M1017" i="5"/>
  <c r="M953" i="5"/>
  <c r="M889" i="5"/>
  <c r="M282" i="5"/>
  <c r="M28" i="5"/>
  <c r="M174" i="5"/>
  <c r="M118" i="5"/>
  <c r="M318" i="5"/>
  <c r="M431" i="5"/>
  <c r="M415" i="5"/>
  <c r="M399" i="5"/>
  <c r="M383" i="5"/>
  <c r="M367" i="5"/>
  <c r="M351" i="5"/>
  <c r="M335" i="5"/>
  <c r="M833" i="5"/>
  <c r="K738" i="5"/>
  <c r="M722" i="5"/>
  <c r="M706" i="5"/>
  <c r="M682" i="5"/>
  <c r="M650" i="5"/>
  <c r="M618" i="5"/>
  <c r="M586" i="5"/>
  <c r="M554" i="5"/>
  <c r="M522" i="5"/>
  <c r="M490" i="5"/>
  <c r="M458" i="5"/>
  <c r="M426" i="5"/>
  <c r="M394" i="5"/>
  <c r="M362" i="5"/>
  <c r="M871" i="5"/>
  <c r="M829" i="5"/>
  <c r="M760" i="5"/>
  <c r="M327" i="5"/>
  <c r="M317" i="5"/>
  <c r="M291" i="5"/>
  <c r="M187" i="5"/>
  <c r="M83" i="5"/>
  <c r="M35" i="5"/>
  <c r="M616" i="5"/>
  <c r="M376" i="5"/>
  <c r="M652" i="5"/>
  <c r="M588" i="5"/>
  <c r="M524" i="5"/>
  <c r="M460" i="5"/>
  <c r="M396" i="5"/>
  <c r="M332" i="5"/>
  <c r="M285" i="5"/>
  <c r="K269" i="5"/>
  <c r="M197" i="5"/>
  <c r="M180" i="5"/>
  <c r="M77" i="5"/>
  <c r="M60" i="5"/>
  <c r="M688" i="5"/>
  <c r="M520" i="5"/>
  <c r="M312" i="5"/>
  <c r="M97" i="5"/>
  <c r="M841" i="5"/>
  <c r="M297" i="5"/>
  <c r="M239" i="5"/>
  <c r="M159" i="5"/>
  <c r="M95" i="5"/>
  <c r="M31" i="5"/>
  <c r="M696" i="5"/>
  <c r="M536" i="5"/>
  <c r="M360" i="5"/>
  <c r="M22" i="5"/>
  <c r="M8" i="5"/>
  <c r="M14" i="5"/>
  <c r="M1787" i="5"/>
  <c r="M1699" i="5"/>
  <c r="K1598" i="5"/>
  <c r="K1710" i="5"/>
  <c r="M1566" i="5"/>
  <c r="M1380" i="5"/>
  <c r="M1249" i="5"/>
  <c r="M1352" i="5"/>
  <c r="M1299" i="5"/>
  <c r="K1201" i="5"/>
  <c r="M1404" i="5"/>
  <c r="M1173" i="5"/>
  <c r="M993" i="5"/>
  <c r="M929" i="5"/>
  <c r="M1209" i="5"/>
  <c r="M997" i="5"/>
  <c r="M933" i="5"/>
  <c r="M785" i="5"/>
  <c r="M1145" i="5"/>
  <c r="M172" i="5"/>
  <c r="M198" i="5"/>
  <c r="M134" i="5"/>
  <c r="M242" i="5"/>
  <c r="K520" i="5"/>
  <c r="K312" i="5"/>
  <c r="K97" i="5"/>
  <c r="K841" i="5"/>
  <c r="K297" i="5"/>
  <c r="K239" i="5"/>
  <c r="K159" i="5"/>
  <c r="K95" i="5"/>
  <c r="K31" i="5"/>
  <c r="K696" i="5"/>
  <c r="K536" i="5"/>
  <c r="K360" i="5"/>
  <c r="K22" i="5"/>
  <c r="K8" i="5"/>
  <c r="K14" i="5"/>
  <c r="K1787" i="5"/>
  <c r="K1699" i="5"/>
  <c r="M1598" i="5"/>
  <c r="M1710" i="5"/>
  <c r="K1566" i="5"/>
  <c r="K1380" i="5"/>
  <c r="K1249" i="5"/>
  <c r="K1352" i="5"/>
  <c r="K1299" i="5"/>
  <c r="M1201" i="5"/>
  <c r="K1404" i="5"/>
  <c r="K1173" i="5"/>
  <c r="K993" i="5"/>
  <c r="K929" i="5"/>
  <c r="K1209" i="5"/>
  <c r="K997" i="5"/>
  <c r="K933" i="5"/>
  <c r="K785" i="5"/>
  <c r="K1145" i="5"/>
  <c r="K172" i="5"/>
  <c r="K198" i="5"/>
  <c r="K134" i="5"/>
  <c r="K242" i="5"/>
  <c r="K1707" i="5"/>
  <c r="K1754" i="5"/>
  <c r="K1788" i="5"/>
  <c r="K1749" i="5"/>
  <c r="K1767" i="5"/>
  <c r="K1697" i="5"/>
  <c r="K1781" i="5"/>
  <c r="K1659" i="5"/>
  <c r="K1670" i="5"/>
  <c r="K1623" i="5"/>
  <c r="K1564" i="5"/>
  <c r="K1586" i="5"/>
  <c r="K1617" i="5"/>
  <c r="M1612" i="5"/>
  <c r="M1526" i="5"/>
  <c r="K1571" i="5"/>
  <c r="K1459" i="5"/>
  <c r="K1427" i="5"/>
  <c r="M1350" i="5"/>
  <c r="K1454" i="5"/>
  <c r="M1498" i="5"/>
  <c r="M1322" i="5"/>
  <c r="K1315" i="5"/>
  <c r="K1166" i="5"/>
  <c r="K1292" i="5"/>
  <c r="K1180" i="5"/>
  <c r="K1226" i="5"/>
  <c r="K1162" i="5"/>
  <c r="K1095" i="5"/>
  <c r="K1027" i="5"/>
  <c r="K963" i="5"/>
  <c r="K899" i="5"/>
  <c r="M838" i="5"/>
  <c r="K747" i="5"/>
  <c r="K1144" i="5"/>
  <c r="K804" i="5"/>
  <c r="K1079" i="5"/>
  <c r="K778" i="5"/>
  <c r="K751" i="5"/>
  <c r="M667" i="5"/>
  <c r="K635" i="5"/>
  <c r="K603" i="5"/>
  <c r="K571" i="5"/>
  <c r="M539" i="5"/>
  <c r="K507" i="5"/>
  <c r="M475" i="5"/>
  <c r="K443" i="5"/>
  <c r="K1812" i="5"/>
  <c r="K1683" i="5"/>
  <c r="K1715" i="5"/>
  <c r="K1769" i="5"/>
  <c r="M1738" i="5"/>
  <c r="K1696" i="5"/>
  <c r="K1692" i="5"/>
  <c r="K1658" i="5"/>
  <c r="K1619" i="5"/>
  <c r="K1559" i="5"/>
  <c r="K1594" i="5"/>
  <c r="K1613" i="5"/>
  <c r="K1585" i="5"/>
  <c r="K1557" i="5"/>
  <c r="K1402" i="5"/>
  <c r="K1524" i="5"/>
  <c r="K1438" i="5"/>
  <c r="K1448" i="5"/>
  <c r="K1520" i="5"/>
  <c r="K1437" i="5"/>
  <c r="K1461" i="5"/>
  <c r="K1214" i="5"/>
  <c r="K1212" i="5"/>
  <c r="K1120" i="5"/>
  <c r="K1297" i="5"/>
  <c r="M1130" i="5"/>
  <c r="M1066" i="5"/>
  <c r="K1031" i="5"/>
  <c r="K955" i="5"/>
  <c r="K879" i="5"/>
  <c r="K824" i="5"/>
  <c r="K745" i="5"/>
  <c r="K1272" i="5"/>
  <c r="K772" i="5"/>
  <c r="K815" i="5"/>
  <c r="K1288" i="5"/>
  <c r="K835" i="5"/>
  <c r="K736" i="5"/>
  <c r="K704" i="5"/>
  <c r="K1808" i="5"/>
  <c r="K1776" i="5"/>
  <c r="K1737" i="5"/>
  <c r="M1801" i="5"/>
  <c r="K1741" i="5"/>
  <c r="K1701" i="5"/>
  <c r="K1682" i="5"/>
  <c r="K1663" i="5"/>
  <c r="K1615" i="5"/>
  <c r="M1646" i="5"/>
  <c r="K1570" i="5"/>
  <c r="K1609" i="5"/>
  <c r="K1573" i="5"/>
  <c r="K1565" i="5"/>
  <c r="M1478" i="5"/>
  <c r="K1354" i="5"/>
  <c r="K1446" i="5"/>
  <c r="K1490" i="5"/>
  <c r="K1335" i="5"/>
  <c r="K1552" i="5"/>
  <c r="K1310" i="5"/>
  <c r="K1336" i="5"/>
  <c r="K1230" i="5"/>
  <c r="M1126" i="5"/>
  <c r="M1094" i="5"/>
  <c r="M1062" i="5"/>
  <c r="K1284" i="5"/>
  <c r="K1196" i="5"/>
  <c r="M1334" i="5"/>
  <c r="K1186" i="5"/>
  <c r="K1152" i="5"/>
  <c r="K995" i="5"/>
  <c r="K931" i="5"/>
  <c r="K870" i="5"/>
  <c r="K758" i="5"/>
  <c r="K719" i="5"/>
  <c r="K764" i="5"/>
  <c r="K805" i="5"/>
  <c r="K828" i="5"/>
  <c r="K679" i="5"/>
  <c r="K647" i="5"/>
  <c r="M615" i="5"/>
  <c r="K583" i="5"/>
  <c r="K551" i="5"/>
  <c r="K519" i="5"/>
  <c r="K487" i="5"/>
  <c r="M455" i="5"/>
  <c r="K1760" i="5"/>
  <c r="K1667" i="5"/>
  <c r="K1685" i="5"/>
  <c r="K1643" i="5"/>
  <c r="K1575" i="5"/>
  <c r="K1680" i="5"/>
  <c r="K1595" i="5"/>
  <c r="K1528" i="5"/>
  <c r="K1632" i="5"/>
  <c r="K1510" i="5"/>
  <c r="K1452" i="5"/>
  <c r="K1418" i="5"/>
  <c r="K1358" i="5"/>
  <c r="M1484" i="5"/>
  <c r="K1456" i="5"/>
  <c r="K1304" i="5"/>
  <c r="K1302" i="5"/>
  <c r="M1308" i="5"/>
  <c r="M1158" i="5"/>
  <c r="K1125" i="5"/>
  <c r="K1093" i="5"/>
  <c r="K1061" i="5"/>
  <c r="K1156" i="5"/>
  <c r="K1112" i="5"/>
  <c r="K1266" i="5"/>
  <c r="K1234" i="5"/>
  <c r="K1122" i="5"/>
  <c r="K1090" i="5"/>
  <c r="K1280" i="5"/>
  <c r="K1076" i="5"/>
  <c r="K1039" i="5"/>
  <c r="K1015" i="5"/>
  <c r="K987" i="5"/>
  <c r="K959" i="5"/>
  <c r="K935" i="5"/>
  <c r="K911" i="5"/>
  <c r="K887" i="5"/>
  <c r="K840" i="5"/>
  <c r="K808" i="5"/>
  <c r="K750" i="5"/>
  <c r="K733" i="5"/>
  <c r="K1240" i="5"/>
  <c r="K1084" i="5"/>
  <c r="M780" i="5"/>
  <c r="K1200" i="5"/>
  <c r="K1092" i="5"/>
  <c r="K860" i="5"/>
  <c r="K802" i="5"/>
  <c r="K773" i="5"/>
  <c r="K1256" i="5"/>
  <c r="K851" i="5"/>
  <c r="K800" i="5"/>
  <c r="K740" i="5"/>
  <c r="K724" i="5"/>
  <c r="K708" i="5"/>
  <c r="M686" i="5"/>
  <c r="K654" i="5"/>
  <c r="M622" i="5"/>
  <c r="K590" i="5"/>
  <c r="M558" i="5"/>
  <c r="K526" i="5"/>
  <c r="M494" i="5"/>
  <c r="M462" i="5"/>
  <c r="M630" i="5"/>
  <c r="K598" i="5"/>
  <c r="M566" i="5"/>
  <c r="K534" i="5"/>
  <c r="M502" i="5"/>
  <c r="K470" i="5"/>
  <c r="M438" i="5"/>
  <c r="M406" i="5"/>
  <c r="K374" i="5"/>
  <c r="M342" i="5"/>
  <c r="K313" i="5"/>
  <c r="K843" i="5"/>
  <c r="K811" i="5"/>
  <c r="K697" i="5"/>
  <c r="K681" i="5"/>
  <c r="K665" i="5"/>
  <c r="K649" i="5"/>
  <c r="K633" i="5"/>
  <c r="K617" i="5"/>
  <c r="K601" i="5"/>
  <c r="K585" i="5"/>
  <c r="K569" i="5"/>
  <c r="K553" i="5"/>
  <c r="K537" i="5"/>
  <c r="K521" i="5"/>
  <c r="K505" i="5"/>
  <c r="K489" i="5"/>
  <c r="K473" i="5"/>
  <c r="K457" i="5"/>
  <c r="K441" i="5"/>
  <c r="K425" i="5"/>
  <c r="K409" i="5"/>
  <c r="K393" i="5"/>
  <c r="K377" i="5"/>
  <c r="K361" i="5"/>
  <c r="K345" i="5"/>
  <c r="K1132" i="5"/>
  <c r="K311" i="5"/>
  <c r="K301" i="5"/>
  <c r="K259" i="5"/>
  <c r="K195" i="5"/>
  <c r="K115" i="5"/>
  <c r="K99" i="5"/>
  <c r="K51" i="5"/>
  <c r="K1813" i="5"/>
  <c r="K440" i="5"/>
  <c r="K241" i="5"/>
  <c r="K105" i="5"/>
  <c r="K676" i="5"/>
  <c r="K612" i="5"/>
  <c r="K548" i="5"/>
  <c r="K484" i="5"/>
  <c r="K420" i="5"/>
  <c r="K356" i="5"/>
  <c r="K292" i="5"/>
  <c r="K276" i="5"/>
  <c r="K213" i="5"/>
  <c r="K109" i="5"/>
  <c r="K93" i="5"/>
  <c r="K76" i="5"/>
  <c r="K576" i="5"/>
  <c r="K384" i="5"/>
  <c r="K233" i="5"/>
  <c r="K49" i="5"/>
  <c r="K263" i="5"/>
  <c r="K199" i="5"/>
  <c r="K135" i="5"/>
  <c r="K71" i="5"/>
  <c r="M1814" i="5"/>
  <c r="K672" i="5"/>
  <c r="K512" i="5"/>
  <c r="K328" i="5"/>
  <c r="K249" i="5"/>
  <c r="K121" i="5"/>
  <c r="K15" i="5"/>
  <c r="K1789" i="5"/>
  <c r="K1558" i="5"/>
  <c r="K1455" i="5"/>
  <c r="K1421" i="5"/>
  <c r="K1295" i="5"/>
  <c r="K1376" i="5"/>
  <c r="K1475" i="5"/>
  <c r="K1231" i="5"/>
  <c r="K1245" i="5"/>
  <c r="K882" i="5"/>
  <c r="K1233" i="5"/>
  <c r="K1195" i="5"/>
  <c r="K1037" i="5"/>
  <c r="K973" i="5"/>
  <c r="K909" i="5"/>
  <c r="K763" i="5"/>
  <c r="K278" i="5"/>
  <c r="K246" i="5"/>
  <c r="K214" i="5"/>
  <c r="K1049" i="5"/>
  <c r="K985" i="5"/>
  <c r="K921" i="5"/>
  <c r="K1703" i="5"/>
  <c r="K881" i="5"/>
  <c r="K324" i="5"/>
  <c r="M234" i="5"/>
  <c r="K158" i="5"/>
  <c r="K110" i="5"/>
  <c r="K296" i="5"/>
  <c r="K435" i="5"/>
  <c r="K419" i="5"/>
  <c r="K403" i="5"/>
  <c r="M387" i="5"/>
  <c r="K371" i="5"/>
  <c r="K355" i="5"/>
  <c r="K339" i="5"/>
  <c r="K849" i="5"/>
  <c r="K768" i="5"/>
  <c r="K734" i="5"/>
  <c r="K718" i="5"/>
  <c r="K702" i="5"/>
  <c r="K674" i="5"/>
  <c r="K642" i="5"/>
  <c r="M610" i="5"/>
  <c r="K578" i="5"/>
  <c r="K546" i="5"/>
  <c r="K514" i="5"/>
  <c r="M482" i="5"/>
  <c r="K450" i="5"/>
  <c r="M418" i="5"/>
  <c r="K386" i="5"/>
  <c r="K354" i="5"/>
  <c r="K836" i="5"/>
  <c r="K767" i="5"/>
  <c r="K325" i="5"/>
  <c r="K275" i="5"/>
  <c r="K171" i="5"/>
  <c r="K123" i="5"/>
  <c r="K680" i="5"/>
  <c r="K416" i="5"/>
  <c r="K185" i="5"/>
  <c r="K668" i="5"/>
  <c r="K604" i="5"/>
  <c r="K540" i="5"/>
  <c r="K476" i="5"/>
  <c r="K412" i="5"/>
  <c r="K348" i="5"/>
  <c r="K237" i="5"/>
  <c r="K220" i="5"/>
  <c r="K165" i="5"/>
  <c r="K149" i="5"/>
  <c r="K133" i="5"/>
  <c r="K117" i="5"/>
  <c r="K100" i="5"/>
  <c r="K867" i="5"/>
  <c r="K560" i="5"/>
  <c r="K368" i="5"/>
  <c r="K225" i="5"/>
  <c r="K137" i="5"/>
  <c r="K825" i="5"/>
  <c r="K231" i="5"/>
  <c r="K175" i="5"/>
  <c r="K111" i="5"/>
  <c r="K47" i="5"/>
  <c r="K568" i="5"/>
  <c r="K408" i="5"/>
  <c r="K169" i="5"/>
  <c r="K11" i="5"/>
  <c r="K12" i="5"/>
  <c r="K17" i="5"/>
  <c r="K6" i="5"/>
  <c r="K1574" i="5"/>
  <c r="K1412" i="5"/>
  <c r="K1416" i="5"/>
  <c r="M1137" i="5"/>
  <c r="K1193" i="5"/>
  <c r="K874" i="5"/>
  <c r="K1344" i="5"/>
  <c r="K989" i="5"/>
  <c r="K925" i="5"/>
  <c r="M330" i="5"/>
  <c r="K1029" i="5"/>
  <c r="K965" i="5"/>
  <c r="K901" i="5"/>
  <c r="K314" i="5"/>
  <c r="K116" i="5"/>
  <c r="K68" i="5"/>
  <c r="K228" i="5"/>
  <c r="K150" i="5"/>
  <c r="K27" i="5"/>
  <c r="K430" i="5"/>
  <c r="M398" i="5"/>
  <c r="K366" i="5"/>
  <c r="K334" i="5"/>
  <c r="K305" i="5"/>
  <c r="K791" i="5"/>
  <c r="K693" i="5"/>
  <c r="K677" i="5"/>
  <c r="K661" i="5"/>
  <c r="K645" i="5"/>
  <c r="K629" i="5"/>
  <c r="K613" i="5"/>
  <c r="K597" i="5"/>
  <c r="K581" i="5"/>
  <c r="K565" i="5"/>
  <c r="K549" i="5"/>
  <c r="K533" i="5"/>
  <c r="K517" i="5"/>
  <c r="K501" i="5"/>
  <c r="K485" i="5"/>
  <c r="K469" i="5"/>
  <c r="K453" i="5"/>
  <c r="K437" i="5"/>
  <c r="K421" i="5"/>
  <c r="K405" i="5"/>
  <c r="K389" i="5"/>
  <c r="K373" i="5"/>
  <c r="K357" i="5"/>
  <c r="K341" i="5"/>
  <c r="M319" i="5"/>
  <c r="K283" i="5"/>
  <c r="K235" i="5"/>
  <c r="K219" i="5"/>
  <c r="K139" i="5"/>
  <c r="K75" i="5"/>
  <c r="K44" i="5"/>
  <c r="K488" i="5"/>
  <c r="K320" i="5"/>
  <c r="K217" i="5"/>
  <c r="K129" i="5"/>
  <c r="K33" i="5"/>
  <c r="K660" i="5"/>
  <c r="K596" i="5"/>
  <c r="K532" i="5"/>
  <c r="K468" i="5"/>
  <c r="K404" i="5"/>
  <c r="K340" i="5"/>
  <c r="K253" i="5"/>
  <c r="K236" i="5"/>
  <c r="M181" i="5"/>
  <c r="K164" i="5"/>
  <c r="K148" i="5"/>
  <c r="K132" i="5"/>
  <c r="K61" i="5"/>
  <c r="K45" i="5"/>
  <c r="K632" i="5"/>
  <c r="K448" i="5"/>
  <c r="K273" i="5"/>
  <c r="K1100" i="5"/>
  <c r="K287" i="5"/>
  <c r="K215" i="5"/>
  <c r="K151" i="5"/>
  <c r="K87" i="5"/>
  <c r="K1759" i="5"/>
  <c r="K624" i="5"/>
  <c r="K472" i="5"/>
  <c r="K304" i="5"/>
  <c r="K153" i="5"/>
  <c r="K7" i="5"/>
  <c r="M13" i="5"/>
  <c r="K1791" i="5"/>
  <c r="K1720" i="5"/>
  <c r="M1550" i="5"/>
  <c r="K1389" i="5"/>
  <c r="K1271" i="5"/>
  <c r="K1251" i="5"/>
  <c r="K1523" i="5"/>
  <c r="K1372" i="5"/>
  <c r="K1277" i="5"/>
  <c r="K1171" i="5"/>
  <c r="K1229" i="5"/>
  <c r="K1005" i="5"/>
  <c r="K941" i="5"/>
  <c r="K769" i="5"/>
  <c r="K286" i="5"/>
  <c r="K254" i="5"/>
  <c r="K222" i="5"/>
  <c r="K1017" i="5"/>
  <c r="K953" i="5"/>
  <c r="K889" i="5"/>
  <c r="K282" i="5"/>
  <c r="K28" i="5"/>
  <c r="K174" i="5"/>
  <c r="K118" i="5"/>
  <c r="K318" i="5"/>
  <c r="K431" i="5"/>
  <c r="K415" i="5"/>
  <c r="K399" i="5"/>
  <c r="K383" i="5"/>
  <c r="K367" i="5"/>
  <c r="K351" i="5"/>
  <c r="K335" i="5"/>
  <c r="K833" i="5"/>
  <c r="M738" i="5"/>
  <c r="K722" i="5"/>
  <c r="K706" i="5"/>
  <c r="K682" i="5"/>
  <c r="K650" i="5"/>
  <c r="K618" i="5"/>
  <c r="K586" i="5"/>
  <c r="K554" i="5"/>
  <c r="K522" i="5"/>
  <c r="K490" i="5"/>
  <c r="K458" i="5"/>
  <c r="K426" i="5"/>
  <c r="K394" i="5"/>
  <c r="K362" i="5"/>
  <c r="K871" i="5"/>
  <c r="K829" i="5"/>
  <c r="K760" i="5"/>
  <c r="K327" i="5"/>
  <c r="K317" i="5"/>
  <c r="K291" i="5"/>
  <c r="K187" i="5"/>
  <c r="K83" i="5"/>
  <c r="K35" i="5"/>
  <c r="K616" i="5"/>
  <c r="K376" i="5"/>
  <c r="K652" i="5"/>
  <c r="K588" i="5"/>
  <c r="K524" i="5"/>
  <c r="K460" i="5"/>
  <c r="K396" i="5"/>
  <c r="K332" i="5"/>
  <c r="K285" i="5"/>
  <c r="M269" i="5"/>
  <c r="K197" i="5"/>
  <c r="K180" i="5"/>
  <c r="K77" i="5"/>
  <c r="K60" i="5"/>
  <c r="K688" i="5"/>
  <c r="M1804" i="5"/>
  <c r="M1794" i="5"/>
  <c r="K1732" i="5"/>
  <c r="M1686" i="5"/>
  <c r="M1596" i="5"/>
  <c r="M1672" i="5"/>
  <c r="M1561" i="5"/>
  <c r="M1494" i="5"/>
  <c r="M1378" i="5"/>
  <c r="M1541" i="5"/>
  <c r="M1545" i="5"/>
  <c r="M1331" i="5"/>
  <c r="M1064" i="5"/>
  <c r="M1184" i="5"/>
  <c r="M991" i="5"/>
  <c r="M854" i="5"/>
  <c r="M731" i="5"/>
  <c r="M1232" i="5"/>
  <c r="M749" i="5"/>
  <c r="M651" i="5"/>
  <c r="K587" i="5"/>
  <c r="M523" i="5"/>
  <c r="M459" i="5"/>
  <c r="M1752" i="5"/>
  <c r="M1729" i="5"/>
  <c r="M1753" i="5"/>
  <c r="M1673" i="5"/>
  <c r="M1591" i="5"/>
  <c r="M1645" i="5"/>
  <c r="M1624" i="5"/>
  <c r="M1374" i="5"/>
  <c r="M1537" i="5"/>
  <c r="M1442" i="5"/>
  <c r="M1246" i="5"/>
  <c r="M1164" i="5"/>
  <c r="K1258" i="5"/>
  <c r="M1127" i="5"/>
  <c r="M903" i="5"/>
  <c r="M798" i="5"/>
  <c r="M1135" i="5"/>
  <c r="M786" i="5"/>
  <c r="M776" i="5"/>
  <c r="M678" i="5"/>
  <c r="K1798" i="5"/>
  <c r="M1743" i="5"/>
  <c r="M1652" i="5"/>
  <c r="M1647" i="5"/>
  <c r="M1614" i="5"/>
  <c r="M1620" i="5"/>
  <c r="M1589" i="5"/>
  <c r="M1601" i="5"/>
  <c r="M1582" i="5"/>
  <c r="M1429" i="5"/>
  <c r="M1270" i="5"/>
  <c r="M1110" i="5"/>
  <c r="M1480" i="5"/>
  <c r="M1104" i="5"/>
  <c r="M1154" i="5"/>
  <c r="M971" i="5"/>
  <c r="M822" i="5"/>
  <c r="M853" i="5"/>
  <c r="M765" i="5"/>
  <c r="M663" i="5"/>
  <c r="M599" i="5"/>
  <c r="M535" i="5"/>
  <c r="M471" i="5"/>
  <c r="M1730" i="5"/>
  <c r="M1669" i="5"/>
  <c r="M1618" i="5"/>
  <c r="M1551" i="5"/>
  <c r="M1579" i="5"/>
  <c r="M1436" i="5"/>
  <c r="M1555" i="5"/>
  <c r="M1539" i="5"/>
  <c r="M1337" i="5"/>
  <c r="M1141" i="5"/>
  <c r="M1077" i="5"/>
  <c r="M1128" i="5"/>
  <c r="M1250" i="5"/>
  <c r="M1106" i="5"/>
  <c r="M1108" i="5"/>
  <c r="M1023" i="5"/>
  <c r="M975" i="5"/>
  <c r="K923" i="5"/>
  <c r="M868" i="5"/>
  <c r="M782" i="5"/>
  <c r="M725" i="5"/>
  <c r="M863" i="5"/>
  <c r="M1124" i="5"/>
  <c r="M831" i="5"/>
  <c r="M762" i="5"/>
  <c r="M812" i="5"/>
  <c r="M732" i="5"/>
  <c r="M700" i="5"/>
  <c r="K638" i="5"/>
  <c r="M574" i="5"/>
  <c r="K510" i="5"/>
  <c r="M646" i="5"/>
  <c r="K582" i="5"/>
  <c r="M518" i="5"/>
  <c r="K454" i="5"/>
  <c r="M390" i="5"/>
  <c r="M329" i="5"/>
  <c r="M827" i="5"/>
  <c r="M689" i="5"/>
  <c r="M657" i="5"/>
  <c r="M625" i="5"/>
  <c r="M593" i="5"/>
  <c r="M561" i="5"/>
  <c r="M529" i="5"/>
  <c r="M497" i="5"/>
  <c r="M465" i="5"/>
  <c r="M433" i="5"/>
  <c r="M401" i="5"/>
  <c r="M369" i="5"/>
  <c r="M337" i="5"/>
  <c r="M307" i="5"/>
  <c r="M203" i="5"/>
  <c r="M107" i="5"/>
  <c r="M25" i="5"/>
  <c r="M352" i="5"/>
  <c r="M57" i="5"/>
  <c r="M580" i="5"/>
  <c r="M452" i="5"/>
  <c r="M299" i="5"/>
  <c r="K221" i="5"/>
  <c r="M101" i="5"/>
  <c r="M664" i="5"/>
  <c r="M265" i="5"/>
  <c r="K1804" i="5"/>
  <c r="K1794" i="5"/>
  <c r="M1732" i="5"/>
  <c r="K1686" i="5"/>
  <c r="K1596" i="5"/>
  <c r="K1672" i="5"/>
  <c r="K1561" i="5"/>
  <c r="K1494" i="5"/>
  <c r="K1378" i="5"/>
  <c r="K1541" i="5"/>
  <c r="K1545" i="5"/>
  <c r="K1331" i="5"/>
  <c r="K1064" i="5"/>
  <c r="K1184" i="5"/>
  <c r="K991" i="5"/>
  <c r="K854" i="5"/>
  <c r="K731" i="5"/>
  <c r="K1232" i="5"/>
  <c r="K749" i="5"/>
  <c r="K651" i="5"/>
  <c r="M587" i="5"/>
  <c r="K523" i="5"/>
  <c r="K459" i="5"/>
  <c r="K1752" i="5"/>
  <c r="K1729" i="5"/>
  <c r="K1753" i="5"/>
  <c r="K1673" i="5"/>
  <c r="K1591" i="5"/>
  <c r="K1645" i="5"/>
  <c r="K1624" i="5"/>
  <c r="K1374" i="5"/>
  <c r="K1537" i="5"/>
  <c r="K1442" i="5"/>
  <c r="K1246" i="5"/>
  <c r="K1164" i="5"/>
  <c r="M1258" i="5"/>
  <c r="K1127" i="5"/>
  <c r="K903" i="5"/>
  <c r="K798" i="5"/>
  <c r="K1135" i="5"/>
  <c r="K786" i="5"/>
  <c r="K776" i="5"/>
  <c r="K678" i="5"/>
  <c r="M1798" i="5"/>
  <c r="K1743" i="5"/>
  <c r="K1652" i="5"/>
  <c r="K1647" i="5"/>
  <c r="K1614" i="5"/>
  <c r="K1620" i="5"/>
  <c r="K1589" i="5"/>
  <c r="K1601" i="5"/>
  <c r="K1582" i="5"/>
  <c r="K1429" i="5"/>
  <c r="K1270" i="5"/>
  <c r="K1110" i="5"/>
  <c r="K1480" i="5"/>
  <c r="K1104" i="5"/>
  <c r="K1154" i="5"/>
  <c r="K971" i="5"/>
  <c r="K822" i="5"/>
  <c r="K853" i="5"/>
  <c r="K765" i="5"/>
  <c r="K663" i="5"/>
  <c r="K599" i="5"/>
  <c r="K535" i="5"/>
  <c r="K471" i="5"/>
  <c r="K1730" i="5"/>
  <c r="K1669" i="5"/>
  <c r="K1618" i="5"/>
  <c r="K1551" i="5"/>
  <c r="K1579" i="5"/>
  <c r="K1436" i="5"/>
  <c r="K1555" i="5"/>
  <c r="K1539" i="5"/>
  <c r="K1337" i="5"/>
  <c r="K1141" i="5"/>
  <c r="K1077" i="5"/>
  <c r="K1128" i="5"/>
  <c r="K1250" i="5"/>
  <c r="K1106" i="5"/>
  <c r="K1108" i="5"/>
  <c r="K1023" i="5"/>
  <c r="K975" i="5"/>
  <c r="M923" i="5"/>
  <c r="K868" i="5"/>
  <c r="K782" i="5"/>
  <c r="K725" i="5"/>
  <c r="K863" i="5"/>
  <c r="K1124" i="5"/>
  <c r="K831" i="5"/>
  <c r="K762" i="5"/>
  <c r="K812" i="5"/>
  <c r="K732" i="5"/>
  <c r="K700" i="5"/>
  <c r="M638" i="5"/>
  <c r="K574" i="5"/>
  <c r="M510" i="5"/>
  <c r="K646" i="5"/>
  <c r="M582" i="5"/>
  <c r="K518" i="5"/>
  <c r="M454" i="5"/>
  <c r="K390" i="5"/>
  <c r="K329" i="5"/>
  <c r="K827" i="5"/>
  <c r="K689" i="5"/>
  <c r="K657" i="5"/>
  <c r="K625" i="5"/>
  <c r="K593" i="5"/>
  <c r="K561" i="5"/>
  <c r="K529" i="5"/>
  <c r="K497" i="5"/>
  <c r="K465" i="5"/>
  <c r="K433" i="5"/>
  <c r="K401" i="5"/>
  <c r="K369" i="5"/>
  <c r="K337" i="5"/>
  <c r="K307" i="5"/>
  <c r="K203" i="5"/>
  <c r="K107" i="5"/>
  <c r="K25" i="5"/>
  <c r="K352" i="5"/>
  <c r="K57" i="5"/>
  <c r="K580" i="5"/>
  <c r="K452" i="5"/>
  <c r="K299" i="5"/>
  <c r="M221" i="5"/>
  <c r="K101" i="5"/>
  <c r="K664" i="5"/>
  <c r="K265" i="5"/>
  <c r="K279" i="5"/>
  <c r="K167" i="5"/>
  <c r="K39" i="5"/>
  <c r="K584" i="5"/>
  <c r="M295" i="5"/>
  <c r="K65" i="5"/>
  <c r="M1590" i="5"/>
  <c r="K1656" i="5"/>
  <c r="K1384" i="5"/>
  <c r="K1368" i="5"/>
  <c r="K1197" i="5"/>
  <c r="K777" i="5"/>
  <c r="K1009" i="5"/>
  <c r="K801" i="5"/>
  <c r="K262" i="5"/>
  <c r="K1223" i="5"/>
  <c r="K949" i="5"/>
  <c r="K1159" i="5"/>
  <c r="K250" i="5"/>
  <c r="K126" i="5"/>
  <c r="K19" i="5"/>
  <c r="K411" i="5"/>
  <c r="K379" i="5"/>
  <c r="K347" i="5"/>
  <c r="K817" i="5"/>
  <c r="K726" i="5"/>
  <c r="K690" i="5"/>
  <c r="K626" i="5"/>
  <c r="K562" i="5"/>
  <c r="K498" i="5"/>
  <c r="M434" i="5"/>
  <c r="K370" i="5"/>
  <c r="K820" i="5"/>
  <c r="K315" i="5"/>
  <c r="K163" i="5"/>
  <c r="K528" i="5"/>
  <c r="K759" i="5"/>
  <c r="K572" i="5"/>
  <c r="K444" i="5"/>
  <c r="K245" i="5"/>
  <c r="K212" i="5"/>
  <c r="M141" i="5"/>
  <c r="K108" i="5"/>
  <c r="K640" i="5"/>
  <c r="K257" i="5"/>
  <c r="K855" i="5"/>
  <c r="K207" i="5"/>
  <c r="K79" i="5"/>
  <c r="K496" i="5"/>
  <c r="K113" i="5"/>
  <c r="K4" i="5"/>
  <c r="M1809" i="5"/>
  <c r="K1275" i="5"/>
  <c r="K872" i="5"/>
  <c r="K1400" i="5"/>
  <c r="K961" i="5"/>
  <c r="K795" i="5"/>
  <c r="K937" i="5"/>
  <c r="K204" i="5"/>
  <c r="K306" i="5"/>
  <c r="K274" i="5"/>
  <c r="K414" i="5"/>
  <c r="K350" i="5"/>
  <c r="K1087" i="5"/>
  <c r="K685" i="5"/>
  <c r="K653" i="5"/>
  <c r="K621" i="5"/>
  <c r="K589" i="5"/>
  <c r="K557" i="5"/>
  <c r="K525" i="5"/>
  <c r="K493" i="5"/>
  <c r="K461" i="5"/>
  <c r="K429" i="5"/>
  <c r="K397" i="5"/>
  <c r="K365" i="5"/>
  <c r="K333" i="5"/>
  <c r="K243" i="5"/>
  <c r="K179" i="5"/>
  <c r="K67" i="5"/>
  <c r="K400" i="5"/>
  <c r="K161" i="5"/>
  <c r="K692" i="5"/>
  <c r="K564" i="5"/>
  <c r="K436" i="5"/>
  <c r="K261" i="5"/>
  <c r="K189" i="5"/>
  <c r="K156" i="5"/>
  <c r="K124" i="5"/>
  <c r="K36" i="5"/>
  <c r="K344" i="5"/>
  <c r="K783" i="5"/>
  <c r="K183" i="5"/>
  <c r="K55" i="5"/>
  <c r="M552" i="5"/>
  <c r="K201" i="5"/>
  <c r="K26" i="5"/>
  <c r="K1777" i="5"/>
  <c r="K1424" i="5"/>
  <c r="K1381" i="5"/>
  <c r="K1491" i="5"/>
  <c r="K1221" i="5"/>
  <c r="K1041" i="5"/>
  <c r="K913" i="5"/>
  <c r="K270" i="5"/>
  <c r="K1045" i="5"/>
  <c r="K917" i="5"/>
  <c r="K218" i="5"/>
  <c r="K142" i="5"/>
  <c r="K268" i="5"/>
  <c r="K407" i="5"/>
  <c r="K375" i="5"/>
  <c r="K343" i="5"/>
  <c r="K746" i="5"/>
  <c r="K714" i="5"/>
  <c r="K666" i="5"/>
  <c r="K602" i="5"/>
  <c r="K538" i="5"/>
  <c r="K474" i="5"/>
  <c r="K410" i="5"/>
  <c r="K346" i="5"/>
  <c r="K813" i="5"/>
  <c r="K323" i="5"/>
  <c r="K251" i="5"/>
  <c r="K43" i="5"/>
  <c r="K464" i="5"/>
  <c r="K620" i="5"/>
  <c r="K492" i="5"/>
  <c r="K364" i="5"/>
  <c r="K277" i="5"/>
  <c r="K188" i="5"/>
  <c r="K69" i="5"/>
  <c r="K592" i="5"/>
  <c r="K209" i="5"/>
  <c r="K809" i="5"/>
  <c r="K191" i="5"/>
  <c r="K63" i="5"/>
  <c r="K608" i="5"/>
  <c r="K3" i="5"/>
  <c r="K9" i="5"/>
  <c r="K1773" i="5"/>
  <c r="K1338" i="5"/>
  <c r="K1744" i="5"/>
  <c r="K1413" i="5"/>
  <c r="K1075" i="5"/>
  <c r="K1348" i="5"/>
  <c r="K957" i="5"/>
  <c r="K1033" i="5"/>
  <c r="K905" i="5"/>
  <c r="K196" i="5"/>
  <c r="K166" i="5"/>
  <c r="M1733" i="5"/>
  <c r="M1782" i="5"/>
  <c r="M1725" i="5"/>
  <c r="M1711" i="5"/>
  <c r="M1684" i="5"/>
  <c r="M1622" i="5"/>
  <c r="M1644" i="5"/>
  <c r="K1556" i="5"/>
  <c r="M1443" i="5"/>
  <c r="M1536" i="5"/>
  <c r="K1434" i="5"/>
  <c r="M1278" i="5"/>
  <c r="M1228" i="5"/>
  <c r="K1194" i="5"/>
  <c r="M1055" i="5"/>
  <c r="M927" i="5"/>
  <c r="M806" i="5"/>
  <c r="M1071" i="5"/>
  <c r="M807" i="5"/>
  <c r="M683" i="5"/>
  <c r="M619" i="5"/>
  <c r="M555" i="5"/>
  <c r="M491" i="5"/>
  <c r="M1731" i="5"/>
  <c r="M1786" i="5"/>
  <c r="M1761" i="5"/>
  <c r="M1675" i="5"/>
  <c r="M1660" i="5"/>
  <c r="M1626" i="5"/>
  <c r="M1535" i="5"/>
  <c r="M1502" i="5"/>
  <c r="M1476" i="5"/>
  <c r="K1318" i="5"/>
  <c r="M1312" i="5"/>
  <c r="M1174" i="5"/>
  <c r="M1072" i="5"/>
  <c r="M1098" i="5"/>
  <c r="M1007" i="5"/>
  <c r="M852" i="5"/>
  <c r="M729" i="5"/>
  <c r="M857" i="5"/>
  <c r="M1160" i="5"/>
  <c r="M720" i="5"/>
  <c r="M1792" i="5"/>
  <c r="M1768" i="5"/>
  <c r="M1709" i="5"/>
  <c r="M1665" i="5"/>
  <c r="M1580" i="5"/>
  <c r="M1641" i="5"/>
  <c r="M1530" i="5"/>
  <c r="M1394" i="5"/>
  <c r="M1522" i="5"/>
  <c r="M1323" i="5"/>
  <c r="M1311" i="5"/>
  <c r="M1142" i="5"/>
  <c r="M1078" i="5"/>
  <c r="M1236" i="5"/>
  <c r="M1218" i="5"/>
  <c r="M1035" i="5"/>
  <c r="M907" i="5"/>
  <c r="M735" i="5"/>
  <c r="M862" i="5"/>
  <c r="K695" i="5"/>
  <c r="M631" i="5"/>
  <c r="K567" i="5"/>
  <c r="M503" i="5"/>
  <c r="M439" i="5"/>
  <c r="M1688" i="5"/>
  <c r="M1611" i="5"/>
  <c r="M1621" i="5"/>
  <c r="M1548" i="5"/>
  <c r="M1468" i="5"/>
  <c r="K1398" i="5"/>
  <c r="M1544" i="5"/>
  <c r="M1488" i="5"/>
  <c r="M1238" i="5"/>
  <c r="M1268" i="5"/>
  <c r="M1088" i="5"/>
  <c r="K1782" i="5"/>
  <c r="K1622" i="5"/>
  <c r="K1536" i="5"/>
  <c r="M1194" i="5"/>
  <c r="K1071" i="5"/>
  <c r="K555" i="5"/>
  <c r="K1761" i="5"/>
  <c r="K1535" i="5"/>
  <c r="K1312" i="5"/>
  <c r="K1007" i="5"/>
  <c r="K1160" i="5"/>
  <c r="K1709" i="5"/>
  <c r="K1530" i="5"/>
  <c r="K1311" i="5"/>
  <c r="K1218" i="5"/>
  <c r="K862" i="5"/>
  <c r="K503" i="5"/>
  <c r="K1621" i="5"/>
  <c r="K1544" i="5"/>
  <c r="K1109" i="5"/>
  <c r="K1138" i="5"/>
  <c r="K1051" i="5"/>
  <c r="K951" i="5"/>
  <c r="K830" i="5"/>
  <c r="K1116" i="5"/>
  <c r="K873" i="5"/>
  <c r="K1192" i="5"/>
  <c r="K716" i="5"/>
  <c r="K606" i="5"/>
  <c r="K478" i="5"/>
  <c r="K550" i="5"/>
  <c r="K422" i="5"/>
  <c r="K1119" i="5"/>
  <c r="K673" i="5"/>
  <c r="K609" i="5"/>
  <c r="K545" i="5"/>
  <c r="K481" i="5"/>
  <c r="K417" i="5"/>
  <c r="K353" i="5"/>
  <c r="K267" i="5"/>
  <c r="K91" i="5"/>
  <c r="K145" i="5"/>
  <c r="K516" i="5"/>
  <c r="K284" i="5"/>
  <c r="K84" i="5"/>
  <c r="K89" i="5"/>
  <c r="M167" i="5"/>
  <c r="M1751" i="5"/>
  <c r="K432" i="5"/>
  <c r="M65" i="5"/>
  <c r="M1542" i="5"/>
  <c r="K1360" i="5"/>
  <c r="M1368" i="5"/>
  <c r="M711" i="5"/>
  <c r="K1057" i="5"/>
  <c r="M801" i="5"/>
  <c r="M230" i="5"/>
  <c r="K1013" i="5"/>
  <c r="M1159" i="5"/>
  <c r="M190" i="5"/>
  <c r="K94" i="5"/>
  <c r="M411" i="5"/>
  <c r="M363" i="5"/>
  <c r="K308" i="5"/>
  <c r="M726" i="5"/>
  <c r="K658" i="5"/>
  <c r="M594" i="5"/>
  <c r="M498" i="5"/>
  <c r="M402" i="5"/>
  <c r="K338" i="5"/>
  <c r="M315" i="5"/>
  <c r="M59" i="5"/>
  <c r="K336" i="5"/>
  <c r="M572" i="5"/>
  <c r="M380" i="5"/>
  <c r="K229" i="5"/>
  <c r="K141" i="5"/>
  <c r="M37" i="5"/>
  <c r="K480" i="5"/>
  <c r="M855" i="5"/>
  <c r="M143" i="5"/>
  <c r="K648" i="5"/>
  <c r="M113" i="5"/>
  <c r="M18" i="5"/>
  <c r="K1330" i="5"/>
  <c r="M872" i="5"/>
  <c r="M1025" i="5"/>
  <c r="K897" i="5"/>
  <c r="M937" i="5"/>
  <c r="M92" i="5"/>
  <c r="K182" i="5"/>
  <c r="M414" i="5"/>
  <c r="M321" i="5"/>
  <c r="K775" i="5"/>
  <c r="M653" i="5"/>
  <c r="M605" i="5"/>
  <c r="K573" i="5"/>
  <c r="M525" i="5"/>
  <c r="M477" i="5"/>
  <c r="M445" i="5"/>
  <c r="M397" i="5"/>
  <c r="M349" i="5"/>
  <c r="K309" i="5"/>
  <c r="M179" i="5"/>
  <c r="M656" i="5"/>
  <c r="K281" i="5"/>
  <c r="M692" i="5"/>
  <c r="M500" i="5"/>
  <c r="K372" i="5"/>
  <c r="M189" i="5"/>
  <c r="M140" i="5"/>
  <c r="K53" i="5"/>
  <c r="M344" i="5"/>
  <c r="M271" i="5"/>
  <c r="K119" i="5"/>
  <c r="K552" i="5"/>
  <c r="M41" i="5"/>
  <c r="K1746" i="5"/>
  <c r="M1424" i="5"/>
  <c r="M1408" i="5"/>
  <c r="K1235" i="5"/>
  <c r="M1041" i="5"/>
  <c r="M322" i="5"/>
  <c r="K238" i="5"/>
  <c r="M917" i="5"/>
  <c r="M206" i="5"/>
  <c r="K102" i="5"/>
  <c r="M407" i="5"/>
  <c r="M359" i="5"/>
  <c r="K316" i="5"/>
  <c r="M714" i="5"/>
  <c r="M634" i="5"/>
  <c r="K570" i="5"/>
  <c r="M474" i="5"/>
  <c r="M378" i="5"/>
  <c r="K845" i="5"/>
  <c r="M323" i="5"/>
  <c r="M147" i="5"/>
  <c r="K24" i="5"/>
  <c r="M620" i="5"/>
  <c r="M428" i="5"/>
  <c r="K293" i="5"/>
  <c r="M188" i="5"/>
  <c r="M52" i="5"/>
  <c r="K424" i="5"/>
  <c r="M809" i="5"/>
  <c r="M127" i="5"/>
  <c r="K1755" i="5"/>
  <c r="M3" i="5"/>
  <c r="M1793" i="5"/>
  <c r="K1691" i="5"/>
  <c r="M1744" i="5"/>
  <c r="M1533" i="5"/>
  <c r="K1167" i="5"/>
  <c r="M957" i="5"/>
  <c r="M969" i="5"/>
  <c r="K1279" i="5"/>
  <c r="M166" i="5"/>
  <c r="K1725" i="5"/>
  <c r="K1644" i="5"/>
  <c r="M1434" i="5"/>
  <c r="K1055" i="5"/>
  <c r="K807" i="5"/>
  <c r="K491" i="5"/>
  <c r="K1675" i="5"/>
  <c r="K1502" i="5"/>
  <c r="K1174" i="5"/>
  <c r="K852" i="5"/>
  <c r="K720" i="5"/>
  <c r="K1665" i="5"/>
  <c r="K1394" i="5"/>
  <c r="K1142" i="5"/>
  <c r="K1035" i="5"/>
  <c r="M695" i="5"/>
  <c r="K439" i="5"/>
  <c r="K1548" i="5"/>
  <c r="K1488" i="5"/>
  <c r="K1268" i="5"/>
  <c r="M1074" i="5"/>
  <c r="M999" i="5"/>
  <c r="M895" i="5"/>
  <c r="M741" i="5"/>
  <c r="M756" i="5"/>
  <c r="M781" i="5"/>
  <c r="M799" i="5"/>
  <c r="M670" i="5"/>
  <c r="M542" i="5"/>
  <c r="M614" i="5"/>
  <c r="M486" i="5"/>
  <c r="M358" i="5"/>
  <c r="M784" i="5"/>
  <c r="M641" i="5"/>
  <c r="M577" i="5"/>
  <c r="M513" i="5"/>
  <c r="M449" i="5"/>
  <c r="M385" i="5"/>
  <c r="M331" i="5"/>
  <c r="M155" i="5"/>
  <c r="K600" i="5"/>
  <c r="M644" i="5"/>
  <c r="M388" i="5"/>
  <c r="M205" i="5"/>
  <c r="M504" i="5"/>
  <c r="M279" i="5"/>
  <c r="M103" i="5"/>
  <c r="K1751" i="5"/>
  <c r="K295" i="5"/>
  <c r="M5" i="5"/>
  <c r="K1542" i="5"/>
  <c r="M1384" i="5"/>
  <c r="K1534" i="5"/>
  <c r="K711" i="5"/>
  <c r="M1009" i="5"/>
  <c r="M294" i="5"/>
  <c r="K230" i="5"/>
  <c r="M949" i="5"/>
  <c r="M779" i="5"/>
  <c r="K190" i="5"/>
  <c r="M19" i="5"/>
  <c r="M395" i="5"/>
  <c r="K363" i="5"/>
  <c r="M817" i="5"/>
  <c r="K710" i="5"/>
  <c r="M658" i="5"/>
  <c r="M562" i="5"/>
  <c r="M466" i="5"/>
  <c r="K402" i="5"/>
  <c r="M820" i="5"/>
  <c r="M211" i="5"/>
  <c r="K59" i="5"/>
  <c r="M759" i="5"/>
  <c r="M508" i="5"/>
  <c r="K380" i="5"/>
  <c r="M212" i="5"/>
  <c r="M125" i="5"/>
  <c r="K37" i="5"/>
  <c r="M257" i="5"/>
  <c r="M247" i="5"/>
  <c r="K143" i="5"/>
  <c r="M496" i="5"/>
  <c r="M10" i="5"/>
  <c r="K18" i="5"/>
  <c r="M1275" i="5"/>
  <c r="M1157" i="5"/>
  <c r="K1025" i="5"/>
  <c r="M795" i="5"/>
  <c r="M877" i="5"/>
  <c r="K92" i="5"/>
  <c r="M274" i="5"/>
  <c r="M382" i="5"/>
  <c r="K321" i="5"/>
  <c r="M685" i="5"/>
  <c r="M637" i="5"/>
  <c r="K605" i="5"/>
  <c r="M557" i="5"/>
  <c r="M509" i="5"/>
  <c r="K477" i="5"/>
  <c r="M429" i="5"/>
  <c r="K381" i="5"/>
  <c r="K349" i="5"/>
  <c r="M243" i="5"/>
  <c r="M131" i="5"/>
  <c r="K656" i="5"/>
  <c r="M161" i="5"/>
  <c r="M628" i="5"/>
  <c r="K500" i="5"/>
  <c r="M261" i="5"/>
  <c r="M173" i="5"/>
  <c r="K140" i="5"/>
  <c r="M36" i="5"/>
  <c r="M73" i="5"/>
  <c r="K271" i="5"/>
  <c r="M55" i="5"/>
  <c r="M392" i="5"/>
  <c r="K41" i="5"/>
  <c r="M1777" i="5"/>
  <c r="M1357" i="5"/>
  <c r="K1408" i="5"/>
  <c r="M1221" i="5"/>
  <c r="M977" i="5"/>
  <c r="K322" i="5"/>
  <c r="M1045" i="5"/>
  <c r="M859" i="5"/>
  <c r="K206" i="5"/>
  <c r="M268" i="5"/>
  <c r="M391" i="5"/>
  <c r="K359" i="5"/>
  <c r="M746" i="5"/>
  <c r="M698" i="5"/>
  <c r="K634" i="5"/>
  <c r="M538" i="5"/>
  <c r="M442" i="5"/>
  <c r="K378" i="5"/>
  <c r="M813" i="5"/>
  <c r="K303" i="5"/>
  <c r="K147" i="5"/>
  <c r="M464" i="5"/>
  <c r="M556" i="5"/>
  <c r="K428" i="5"/>
  <c r="M277" i="5"/>
  <c r="M85" i="5"/>
  <c r="K52" i="5"/>
  <c r="M209" i="5"/>
  <c r="M255" i="5"/>
  <c r="K127" i="5"/>
  <c r="M608" i="5"/>
  <c r="M16" i="5"/>
  <c r="K1793" i="5"/>
  <c r="M1338" i="5"/>
  <c r="M1309" i="5"/>
  <c r="K1533" i="5"/>
  <c r="M1348" i="5"/>
  <c r="M893" i="5"/>
  <c r="K969" i="5"/>
  <c r="M196" i="5"/>
  <c r="M298" i="5"/>
  <c r="K1711" i="5"/>
  <c r="M1556" i="5"/>
  <c r="K1278" i="5"/>
  <c r="K927" i="5"/>
  <c r="K683" i="5"/>
  <c r="K1731" i="5"/>
  <c r="K1660" i="5"/>
  <c r="K1476" i="5"/>
  <c r="K1072" i="5"/>
  <c r="K729" i="5"/>
  <c r="K1792" i="5"/>
  <c r="K1580" i="5"/>
  <c r="K1522" i="5"/>
  <c r="K1078" i="5"/>
  <c r="K907" i="5"/>
  <c r="K631" i="5"/>
  <c r="K1688" i="5"/>
  <c r="K1468" i="5"/>
  <c r="K1238" i="5"/>
  <c r="K1088" i="5"/>
  <c r="K1074" i="5"/>
  <c r="K999" i="5"/>
  <c r="K895" i="5"/>
  <c r="K741" i="5"/>
  <c r="K756" i="5"/>
  <c r="K781" i="5"/>
  <c r="K799" i="5"/>
  <c r="K670" i="5"/>
  <c r="K542" i="5"/>
  <c r="K614" i="5"/>
  <c r="K486" i="5"/>
  <c r="K358" i="5"/>
  <c r="K784" i="5"/>
  <c r="K641" i="5"/>
  <c r="K577" i="5"/>
  <c r="K513" i="5"/>
  <c r="K449" i="5"/>
  <c r="K385" i="5"/>
  <c r="K331" i="5"/>
  <c r="K155" i="5"/>
  <c r="M600" i="5"/>
  <c r="K644" i="5"/>
  <c r="K388" i="5"/>
  <c r="K205" i="5"/>
  <c r="K504" i="5"/>
  <c r="M223" i="5"/>
  <c r="K103" i="5"/>
  <c r="M584" i="5"/>
  <c r="M177" i="5"/>
  <c r="K5" i="5"/>
  <c r="M1656" i="5"/>
  <c r="M1507" i="5"/>
  <c r="M1534" i="5"/>
  <c r="M777" i="5"/>
  <c r="K945" i="5"/>
  <c r="K294" i="5"/>
  <c r="M1223" i="5"/>
  <c r="M885" i="5"/>
  <c r="K779" i="5"/>
  <c r="M126" i="5"/>
  <c r="M427" i="5"/>
  <c r="K395" i="5"/>
  <c r="M347" i="5"/>
  <c r="M742" i="5"/>
  <c r="M710" i="5"/>
  <c r="M626" i="5"/>
  <c r="K530" i="5"/>
  <c r="K466" i="5"/>
  <c r="M370" i="5"/>
  <c r="M1068" i="5"/>
  <c r="K211" i="5"/>
  <c r="M528" i="5"/>
  <c r="M636" i="5"/>
  <c r="K508" i="5"/>
  <c r="M245" i="5"/>
  <c r="M157" i="5"/>
  <c r="K125" i="5"/>
  <c r="M640" i="5"/>
  <c r="M193" i="5"/>
  <c r="K247" i="5"/>
  <c r="M79" i="5"/>
  <c r="M289" i="5"/>
  <c r="K10" i="5"/>
  <c r="K1809" i="5"/>
  <c r="M1349" i="5"/>
  <c r="K1157" i="5"/>
  <c r="M961" i="5"/>
  <c r="M1001" i="5"/>
  <c r="K877" i="5"/>
  <c r="M306" i="5"/>
  <c r="M446" i="5"/>
  <c r="K382" i="5"/>
  <c r="M1087" i="5"/>
  <c r="M669" i="5"/>
  <c r="K637" i="5"/>
  <c r="M589" i="5"/>
  <c r="M541" i="5"/>
  <c r="K509" i="5"/>
  <c r="M461" i="5"/>
  <c r="M413" i="5"/>
  <c r="M381" i="5"/>
  <c r="M333" i="5"/>
  <c r="M227" i="5"/>
  <c r="K131" i="5"/>
  <c r="M400" i="5"/>
  <c r="M81" i="5"/>
  <c r="K628" i="5"/>
  <c r="M436" i="5"/>
  <c r="M244" i="5"/>
  <c r="K173" i="5"/>
  <c r="M124" i="5"/>
  <c r="K544" i="5"/>
  <c r="K73" i="5"/>
  <c r="M183" i="5"/>
  <c r="M1426" i="5"/>
  <c r="K392" i="5"/>
  <c r="M26" i="5"/>
  <c r="M1687" i="5"/>
  <c r="K1357" i="5"/>
  <c r="M1491" i="5"/>
  <c r="M703" i="5"/>
  <c r="K977" i="5"/>
  <c r="M270" i="5"/>
  <c r="M981" i="5"/>
  <c r="K859" i="5"/>
  <c r="M142" i="5"/>
  <c r="M423" i="5"/>
  <c r="K391" i="5"/>
  <c r="M343" i="5"/>
  <c r="M730" i="5"/>
  <c r="K698" i="5"/>
  <c r="M602" i="5"/>
  <c r="M506" i="5"/>
  <c r="K442" i="5"/>
  <c r="M346" i="5"/>
  <c r="M752" i="5"/>
  <c r="M303" i="5"/>
  <c r="M43" i="5"/>
  <c r="M684" i="5"/>
  <c r="K556" i="5"/>
  <c r="M364" i="5"/>
  <c r="M260" i="5"/>
  <c r="K85" i="5"/>
  <c r="M592" i="5"/>
  <c r="M861" i="5"/>
  <c r="K255" i="5"/>
  <c r="M63" i="5"/>
  <c r="M456" i="5"/>
  <c r="K16" i="5"/>
  <c r="M1773" i="5"/>
  <c r="M1664" i="5"/>
  <c r="K1309" i="5"/>
  <c r="M1075" i="5"/>
  <c r="M1021" i="5"/>
  <c r="K893" i="5"/>
  <c r="M905" i="5"/>
  <c r="M266" i="5"/>
  <c r="K298" i="5"/>
  <c r="K1228" i="5"/>
  <c r="K1626" i="5"/>
  <c r="K1768" i="5"/>
  <c r="K735" i="5"/>
  <c r="M1109" i="5"/>
  <c r="M830" i="5"/>
  <c r="M716" i="5"/>
  <c r="M422" i="5"/>
  <c r="M545" i="5"/>
  <c r="M267" i="5"/>
  <c r="M284" i="5"/>
  <c r="M39" i="5"/>
  <c r="M1360" i="5"/>
  <c r="M945" i="5"/>
  <c r="M250" i="5"/>
  <c r="M308" i="5"/>
  <c r="M530" i="5"/>
  <c r="M163" i="5"/>
  <c r="M229" i="5"/>
  <c r="K193" i="5"/>
  <c r="M4" i="5"/>
  <c r="M897" i="5"/>
  <c r="K446" i="5"/>
  <c r="M621" i="5"/>
  <c r="K445" i="5"/>
  <c r="K227" i="5"/>
  <c r="M564" i="5"/>
  <c r="M53" i="5"/>
  <c r="K1426" i="5"/>
  <c r="M1381" i="5"/>
  <c r="M238" i="5"/>
  <c r="K423" i="5"/>
  <c r="M666" i="5"/>
  <c r="M845" i="5"/>
  <c r="K684" i="5"/>
  <c r="M69" i="5"/>
  <c r="M1755" i="5"/>
  <c r="K1664" i="5"/>
  <c r="M1033" i="5"/>
  <c r="K857" i="5"/>
  <c r="M1192" i="5"/>
  <c r="M353" i="5"/>
  <c r="K1590" i="5"/>
  <c r="K885" i="5"/>
  <c r="K594" i="5"/>
  <c r="M444" i="5"/>
  <c r="K289" i="5"/>
  <c r="M182" i="5"/>
  <c r="M493" i="5"/>
  <c r="M156" i="5"/>
  <c r="M119" i="5"/>
  <c r="M102" i="5"/>
  <c r="M410" i="5"/>
  <c r="K260" i="5"/>
  <c r="K1021" i="5"/>
  <c r="K1733" i="5"/>
  <c r="K806" i="5"/>
  <c r="M1318" i="5"/>
  <c r="K1641" i="5"/>
  <c r="M567" i="5"/>
  <c r="M1138" i="5"/>
  <c r="M1116" i="5"/>
  <c r="M606" i="5"/>
  <c r="M1119" i="5"/>
  <c r="M481" i="5"/>
  <c r="M91" i="5"/>
  <c r="M84" i="5"/>
  <c r="M432" i="5"/>
  <c r="K1507" i="5"/>
  <c r="M262" i="5"/>
  <c r="M94" i="5"/>
  <c r="K742" i="5"/>
  <c r="K434" i="5"/>
  <c r="M336" i="5"/>
  <c r="K157" i="5"/>
  <c r="M207" i="5"/>
  <c r="M1330" i="5"/>
  <c r="K1001" i="5"/>
  <c r="M350" i="5"/>
  <c r="M573" i="5"/>
  <c r="K413" i="5"/>
  <c r="M67" i="5"/>
  <c r="M372" i="5"/>
  <c r="M544" i="5"/>
  <c r="M201" i="5"/>
  <c r="M1235" i="5"/>
  <c r="K981" i="5"/>
  <c r="M375" i="5"/>
  <c r="M570" i="5"/>
  <c r="K752" i="5"/>
  <c r="M492" i="5"/>
  <c r="M424" i="5"/>
  <c r="K456" i="5"/>
  <c r="M1413" i="5"/>
  <c r="M1279" i="5"/>
  <c r="K1786" i="5"/>
  <c r="M951" i="5"/>
  <c r="M609" i="5"/>
  <c r="M516" i="5"/>
  <c r="M191" i="5"/>
  <c r="K1684" i="5"/>
  <c r="K619" i="5"/>
  <c r="K1098" i="5"/>
  <c r="K1323" i="5"/>
  <c r="K1611" i="5"/>
  <c r="M1051" i="5"/>
  <c r="M873" i="5"/>
  <c r="M478" i="5"/>
  <c r="M673" i="5"/>
  <c r="M417" i="5"/>
  <c r="M145" i="5"/>
  <c r="M89" i="5"/>
  <c r="K177" i="5"/>
  <c r="M1197" i="5"/>
  <c r="M1013" i="5"/>
  <c r="K427" i="5"/>
  <c r="M690" i="5"/>
  <c r="M338" i="5"/>
  <c r="K636" i="5"/>
  <c r="M108" i="5"/>
  <c r="M648" i="5"/>
  <c r="K1349" i="5"/>
  <c r="M204" i="5"/>
  <c r="M775" i="5"/>
  <c r="K541" i="5"/>
  <c r="M365" i="5"/>
  <c r="M281" i="5"/>
  <c r="K244" i="5"/>
  <c r="M783" i="5"/>
  <c r="M1746" i="5"/>
  <c r="K703" i="5"/>
  <c r="M218" i="5"/>
  <c r="M316" i="5"/>
  <c r="K506" i="5"/>
  <c r="M251" i="5"/>
  <c r="M293" i="5"/>
  <c r="K861" i="5"/>
  <c r="M9" i="5"/>
  <c r="M1167" i="5"/>
  <c r="K266" i="5"/>
  <c r="K1443" i="5"/>
  <c r="K1236" i="5"/>
  <c r="M1398" i="5"/>
  <c r="M550" i="5"/>
  <c r="K223" i="5"/>
  <c r="M1057" i="5"/>
  <c r="M379" i="5"/>
  <c r="K1068" i="5"/>
  <c r="M480" i="5"/>
  <c r="M1400" i="5"/>
  <c r="K669" i="5"/>
  <c r="M309" i="5"/>
  <c r="K81" i="5"/>
  <c r="K1687" i="5"/>
  <c r="M913" i="5"/>
  <c r="K730" i="5"/>
  <c r="M24" i="5"/>
  <c r="M1691" i="5"/>
  <c r="M1946" i="5" l="1"/>
  <c r="L861" i="5"/>
  <c r="N861" i="5"/>
  <c r="N177" i="5"/>
  <c r="L177" i="5"/>
  <c r="N1611" i="5"/>
  <c r="L1611" i="5"/>
  <c r="L456" i="5"/>
  <c r="N456" i="5"/>
  <c r="L1228" i="5"/>
  <c r="N1228" i="5"/>
  <c r="N669" i="5"/>
  <c r="L669" i="5"/>
  <c r="L703" i="5"/>
  <c r="N703" i="5"/>
  <c r="L636" i="5"/>
  <c r="N636" i="5"/>
  <c r="N1098" i="5"/>
  <c r="L1098" i="5"/>
  <c r="L981" i="5"/>
  <c r="N981" i="5"/>
  <c r="N157" i="5"/>
  <c r="L157" i="5"/>
  <c r="L1641" i="5"/>
  <c r="N1641" i="5"/>
  <c r="L1021" i="5"/>
  <c r="N1021" i="5"/>
  <c r="L289" i="5"/>
  <c r="N289" i="5"/>
  <c r="L1590" i="5"/>
  <c r="N1590" i="5"/>
  <c r="L684" i="5"/>
  <c r="N684" i="5"/>
  <c r="N446" i="5"/>
  <c r="L446" i="5"/>
  <c r="N1768" i="5"/>
  <c r="L1768" i="5"/>
  <c r="L16" i="5"/>
  <c r="N16" i="5"/>
  <c r="L859" i="5"/>
  <c r="N859" i="5"/>
  <c r="L73" i="5"/>
  <c r="N73" i="5"/>
  <c r="L877" i="5"/>
  <c r="N877" i="5"/>
  <c r="N125" i="5"/>
  <c r="L125" i="5"/>
  <c r="N504" i="5"/>
  <c r="L504" i="5"/>
  <c r="L449" i="5"/>
  <c r="N449" i="5"/>
  <c r="N784" i="5"/>
  <c r="L784" i="5"/>
  <c r="N542" i="5"/>
  <c r="L542" i="5"/>
  <c r="L756" i="5"/>
  <c r="N756" i="5"/>
  <c r="N1074" i="5"/>
  <c r="L1074" i="5"/>
  <c r="L1688" i="5"/>
  <c r="N1688" i="5"/>
  <c r="N1522" i="5"/>
  <c r="L1522" i="5"/>
  <c r="N1072" i="5"/>
  <c r="L1072" i="5"/>
  <c r="L683" i="5"/>
  <c r="N683" i="5"/>
  <c r="L1711" i="5"/>
  <c r="N1711" i="5"/>
  <c r="N127" i="5"/>
  <c r="L127" i="5"/>
  <c r="N378" i="5"/>
  <c r="L378" i="5"/>
  <c r="L322" i="5"/>
  <c r="N322" i="5"/>
  <c r="L140" i="5"/>
  <c r="N140" i="5"/>
  <c r="N477" i="5"/>
  <c r="L477" i="5"/>
  <c r="N1025" i="5"/>
  <c r="L1025" i="5"/>
  <c r="L380" i="5"/>
  <c r="N380" i="5"/>
  <c r="L363" i="5"/>
  <c r="N363" i="5"/>
  <c r="L1542" i="5"/>
  <c r="N1542" i="5"/>
  <c r="N1488" i="5"/>
  <c r="L1488" i="5"/>
  <c r="N1035" i="5"/>
  <c r="L1035" i="5"/>
  <c r="L720" i="5"/>
  <c r="N720" i="5"/>
  <c r="N1675" i="5"/>
  <c r="L1675" i="5"/>
  <c r="L1279" i="5"/>
  <c r="N1279" i="5"/>
  <c r="L424" i="5"/>
  <c r="N424" i="5"/>
  <c r="N570" i="5"/>
  <c r="L570" i="5"/>
  <c r="L1235" i="5"/>
  <c r="N1235" i="5"/>
  <c r="L372" i="5"/>
  <c r="N372" i="5"/>
  <c r="L573" i="5"/>
  <c r="N573" i="5"/>
  <c r="L1330" i="5"/>
  <c r="N1330" i="5"/>
  <c r="L141" i="5"/>
  <c r="N141" i="5"/>
  <c r="L336" i="5"/>
  <c r="N336" i="5"/>
  <c r="L94" i="5"/>
  <c r="N94" i="5"/>
  <c r="N432" i="5"/>
  <c r="L432" i="5"/>
  <c r="L84" i="5"/>
  <c r="N84" i="5"/>
  <c r="L91" i="5"/>
  <c r="N91" i="5"/>
  <c r="N481" i="5"/>
  <c r="L481" i="5"/>
  <c r="L1119" i="5"/>
  <c r="N1119" i="5"/>
  <c r="N606" i="5"/>
  <c r="L606" i="5"/>
  <c r="L1116" i="5"/>
  <c r="N1116" i="5"/>
  <c r="N1138" i="5"/>
  <c r="L1138" i="5"/>
  <c r="N503" i="5"/>
  <c r="L503" i="5"/>
  <c r="N1530" i="5"/>
  <c r="L1530" i="5"/>
  <c r="L1312" i="5"/>
  <c r="N1312" i="5"/>
  <c r="N1071" i="5"/>
  <c r="L1071" i="5"/>
  <c r="L1782" i="5"/>
  <c r="N1782" i="5"/>
  <c r="L695" i="5"/>
  <c r="N695" i="5"/>
  <c r="N1434" i="5"/>
  <c r="L1434" i="5"/>
  <c r="L196" i="5"/>
  <c r="N196" i="5"/>
  <c r="L1348" i="5"/>
  <c r="N1348" i="5"/>
  <c r="N1338" i="5"/>
  <c r="L1338" i="5"/>
  <c r="L608" i="5"/>
  <c r="N608" i="5"/>
  <c r="L209" i="5"/>
  <c r="N209" i="5"/>
  <c r="N277" i="5"/>
  <c r="L277" i="5"/>
  <c r="L464" i="5"/>
  <c r="N464" i="5"/>
  <c r="L813" i="5"/>
  <c r="N813" i="5"/>
  <c r="N538" i="5"/>
  <c r="L538" i="5"/>
  <c r="N746" i="5"/>
  <c r="L746" i="5"/>
  <c r="N268" i="5"/>
  <c r="L268" i="5"/>
  <c r="L1045" i="5"/>
  <c r="N1045" i="5"/>
  <c r="L1221" i="5"/>
  <c r="N1221" i="5"/>
  <c r="L1777" i="5"/>
  <c r="N1777" i="5"/>
  <c r="L55" i="5"/>
  <c r="N55" i="5"/>
  <c r="L36" i="5"/>
  <c r="N36" i="5"/>
  <c r="N261" i="5"/>
  <c r="L261" i="5"/>
  <c r="L161" i="5"/>
  <c r="N161" i="5"/>
  <c r="N243" i="5"/>
  <c r="L243" i="5"/>
  <c r="L429" i="5"/>
  <c r="N429" i="5"/>
  <c r="L557" i="5"/>
  <c r="N557" i="5"/>
  <c r="N685" i="5"/>
  <c r="L685" i="5"/>
  <c r="L274" i="5"/>
  <c r="N274" i="5"/>
  <c r="L795" i="5"/>
  <c r="N795" i="5"/>
  <c r="L1275" i="5"/>
  <c r="N1275" i="5"/>
  <c r="N496" i="5"/>
  <c r="L496" i="5"/>
  <c r="L257" i="5"/>
  <c r="N257" i="5"/>
  <c r="N212" i="5"/>
  <c r="L212" i="5"/>
  <c r="L759" i="5"/>
  <c r="N759" i="5"/>
  <c r="N820" i="5"/>
  <c r="L820" i="5"/>
  <c r="L562" i="5"/>
  <c r="N562" i="5"/>
  <c r="N817" i="5"/>
  <c r="L817" i="5"/>
  <c r="N19" i="5"/>
  <c r="L19" i="5"/>
  <c r="L949" i="5"/>
  <c r="N949" i="5"/>
  <c r="L1009" i="5"/>
  <c r="N1009" i="5"/>
  <c r="L1384" i="5"/>
  <c r="N1384" i="5"/>
  <c r="L279" i="5"/>
  <c r="N279" i="5"/>
  <c r="L57" i="5"/>
  <c r="N57" i="5"/>
  <c r="N203" i="5"/>
  <c r="L203" i="5"/>
  <c r="N401" i="5"/>
  <c r="L401" i="5"/>
  <c r="N529" i="5"/>
  <c r="L529" i="5"/>
  <c r="N657" i="5"/>
  <c r="L657" i="5"/>
  <c r="N390" i="5"/>
  <c r="L390" i="5"/>
  <c r="L646" i="5"/>
  <c r="N646" i="5"/>
  <c r="L700" i="5"/>
  <c r="N700" i="5"/>
  <c r="N831" i="5"/>
  <c r="L831" i="5"/>
  <c r="L782" i="5"/>
  <c r="N782" i="5"/>
  <c r="L1023" i="5"/>
  <c r="N1023" i="5"/>
  <c r="L1128" i="5"/>
  <c r="N1128" i="5"/>
  <c r="N1539" i="5"/>
  <c r="L1539" i="5"/>
  <c r="L1551" i="5"/>
  <c r="N1551" i="5"/>
  <c r="N471" i="5"/>
  <c r="L471" i="5"/>
  <c r="N765" i="5"/>
  <c r="L765" i="5"/>
  <c r="L1154" i="5"/>
  <c r="N1154" i="5"/>
  <c r="L1270" i="5"/>
  <c r="N1270" i="5"/>
  <c r="L1589" i="5"/>
  <c r="N1589" i="5"/>
  <c r="N1652" i="5"/>
  <c r="L1652" i="5"/>
  <c r="N776" i="5"/>
  <c r="L776" i="5"/>
  <c r="N903" i="5"/>
  <c r="L903" i="5"/>
  <c r="N1246" i="5"/>
  <c r="L1246" i="5"/>
  <c r="L1624" i="5"/>
  <c r="N1624" i="5"/>
  <c r="L1753" i="5"/>
  <c r="N1753" i="5"/>
  <c r="N523" i="5"/>
  <c r="L523" i="5"/>
  <c r="N1232" i="5"/>
  <c r="L1232" i="5"/>
  <c r="L1184" i="5"/>
  <c r="N1184" i="5"/>
  <c r="N1541" i="5"/>
  <c r="L1541" i="5"/>
  <c r="L1672" i="5"/>
  <c r="N1672" i="5"/>
  <c r="N1794" i="5"/>
  <c r="L1794" i="5"/>
  <c r="N582" i="5"/>
  <c r="L582" i="5"/>
  <c r="L638" i="5"/>
  <c r="N638" i="5"/>
  <c r="N1732" i="5"/>
  <c r="L1732" i="5"/>
  <c r="N60" i="5"/>
  <c r="L60" i="5"/>
  <c r="N460" i="5"/>
  <c r="L460" i="5"/>
  <c r="L376" i="5"/>
  <c r="N376" i="5"/>
  <c r="L187" i="5"/>
  <c r="N187" i="5"/>
  <c r="L760" i="5"/>
  <c r="N760" i="5"/>
  <c r="L394" i="5"/>
  <c r="N394" i="5"/>
  <c r="L522" i="5"/>
  <c r="N522" i="5"/>
  <c r="L650" i="5"/>
  <c r="N650" i="5"/>
  <c r="L367" i="5"/>
  <c r="N367" i="5"/>
  <c r="L431" i="5"/>
  <c r="N431" i="5"/>
  <c r="L28" i="5"/>
  <c r="N28" i="5"/>
  <c r="N1017" i="5"/>
  <c r="L1017" i="5"/>
  <c r="L769" i="5"/>
  <c r="N769" i="5"/>
  <c r="L1171" i="5"/>
  <c r="N1171" i="5"/>
  <c r="L1251" i="5"/>
  <c r="N1251" i="5"/>
  <c r="N1720" i="5"/>
  <c r="L1720" i="5"/>
  <c r="N153" i="5"/>
  <c r="L153" i="5"/>
  <c r="N1759" i="5"/>
  <c r="L1759" i="5"/>
  <c r="N287" i="5"/>
  <c r="L287" i="5"/>
  <c r="N632" i="5"/>
  <c r="L632" i="5"/>
  <c r="L148" i="5"/>
  <c r="N148" i="5"/>
  <c r="L253" i="5"/>
  <c r="N253" i="5"/>
  <c r="L532" i="5"/>
  <c r="N532" i="5"/>
  <c r="L129" i="5"/>
  <c r="N129" i="5"/>
  <c r="N44" i="5"/>
  <c r="L44" i="5"/>
  <c r="N235" i="5"/>
  <c r="L235" i="5"/>
  <c r="L357" i="5"/>
  <c r="N357" i="5"/>
  <c r="N421" i="5"/>
  <c r="L421" i="5"/>
  <c r="L485" i="5"/>
  <c r="N485" i="5"/>
  <c r="L549" i="5"/>
  <c r="N549" i="5"/>
  <c r="N613" i="5"/>
  <c r="L613" i="5"/>
  <c r="L677" i="5"/>
  <c r="N677" i="5"/>
  <c r="L334" i="5"/>
  <c r="N334" i="5"/>
  <c r="L27" i="5"/>
  <c r="N27" i="5"/>
  <c r="L116" i="5"/>
  <c r="N116" i="5"/>
  <c r="L1029" i="5"/>
  <c r="N1029" i="5"/>
  <c r="L1344" i="5"/>
  <c r="N1344" i="5"/>
  <c r="N1416" i="5"/>
  <c r="L1416" i="5"/>
  <c r="N17" i="5"/>
  <c r="L17" i="5"/>
  <c r="L408" i="5"/>
  <c r="N408" i="5"/>
  <c r="L175" i="5"/>
  <c r="N175" i="5"/>
  <c r="N225" i="5"/>
  <c r="L225" i="5"/>
  <c r="L100" i="5"/>
  <c r="N100" i="5"/>
  <c r="L165" i="5"/>
  <c r="N165" i="5"/>
  <c r="N412" i="5"/>
  <c r="L412" i="5"/>
  <c r="N668" i="5"/>
  <c r="L668" i="5"/>
  <c r="L123" i="5"/>
  <c r="N123" i="5"/>
  <c r="L767" i="5"/>
  <c r="N767" i="5"/>
  <c r="N546" i="5"/>
  <c r="L546" i="5"/>
  <c r="N674" i="5"/>
  <c r="L674" i="5"/>
  <c r="N768" i="5"/>
  <c r="L768" i="5"/>
  <c r="L371" i="5"/>
  <c r="N371" i="5"/>
  <c r="L435" i="5"/>
  <c r="N435" i="5"/>
  <c r="N921" i="5"/>
  <c r="L921" i="5"/>
  <c r="L246" i="5"/>
  <c r="N246" i="5"/>
  <c r="N973" i="5"/>
  <c r="L973" i="5"/>
  <c r="L882" i="5"/>
  <c r="N882" i="5"/>
  <c r="L1376" i="5"/>
  <c r="N1376" i="5"/>
  <c r="L1558" i="5"/>
  <c r="N1558" i="5"/>
  <c r="L249" i="5"/>
  <c r="N249" i="5"/>
  <c r="N263" i="5"/>
  <c r="L263" i="5"/>
  <c r="L1687" i="5"/>
  <c r="N1687" i="5"/>
  <c r="N1236" i="5"/>
  <c r="L1236" i="5"/>
  <c r="N506" i="5"/>
  <c r="L506" i="5"/>
  <c r="L1349" i="5"/>
  <c r="N1349" i="5"/>
  <c r="L619" i="5"/>
  <c r="N619" i="5"/>
  <c r="N752" i="5"/>
  <c r="L752" i="5"/>
  <c r="N1001" i="5"/>
  <c r="L1001" i="5"/>
  <c r="N260" i="5"/>
  <c r="L260" i="5"/>
  <c r="L1664" i="5"/>
  <c r="N1664" i="5"/>
  <c r="L227" i="5"/>
  <c r="N227" i="5"/>
  <c r="N1626" i="5"/>
  <c r="L1626" i="5"/>
  <c r="L1309" i="5"/>
  <c r="N1309" i="5"/>
  <c r="L556" i="5"/>
  <c r="N556" i="5"/>
  <c r="L391" i="5"/>
  <c r="N391" i="5"/>
  <c r="N392" i="5"/>
  <c r="L392" i="5"/>
  <c r="L544" i="5"/>
  <c r="N544" i="5"/>
  <c r="L131" i="5"/>
  <c r="N131" i="5"/>
  <c r="N382" i="5"/>
  <c r="L382" i="5"/>
  <c r="L1809" i="5"/>
  <c r="N1809" i="5"/>
  <c r="L247" i="5"/>
  <c r="N247" i="5"/>
  <c r="L466" i="5"/>
  <c r="N466" i="5"/>
  <c r="N294" i="5"/>
  <c r="L294" i="5"/>
  <c r="L205" i="5"/>
  <c r="N205" i="5"/>
  <c r="L155" i="5"/>
  <c r="N155" i="5"/>
  <c r="L513" i="5"/>
  <c r="N513" i="5"/>
  <c r="L358" i="5"/>
  <c r="N358" i="5"/>
  <c r="N670" i="5"/>
  <c r="L670" i="5"/>
  <c r="N741" i="5"/>
  <c r="L741" i="5"/>
  <c r="L1088" i="5"/>
  <c r="N1088" i="5"/>
  <c r="N631" i="5"/>
  <c r="L631" i="5"/>
  <c r="L1580" i="5"/>
  <c r="N1580" i="5"/>
  <c r="N1476" i="5"/>
  <c r="L1476" i="5"/>
  <c r="L927" i="5"/>
  <c r="N927" i="5"/>
  <c r="L1793" i="5"/>
  <c r="N1793" i="5"/>
  <c r="L147" i="5"/>
  <c r="N147" i="5"/>
  <c r="L206" i="5"/>
  <c r="N206" i="5"/>
  <c r="N271" i="5"/>
  <c r="L271" i="5"/>
  <c r="L349" i="5"/>
  <c r="N349" i="5"/>
  <c r="L92" i="5"/>
  <c r="N92" i="5"/>
  <c r="L37" i="5"/>
  <c r="N37" i="5"/>
  <c r="N711" i="5"/>
  <c r="L711" i="5"/>
  <c r="N1548" i="5"/>
  <c r="L1548" i="5"/>
  <c r="L1142" i="5"/>
  <c r="N1142" i="5"/>
  <c r="L852" i="5"/>
  <c r="N852" i="5"/>
  <c r="L491" i="5"/>
  <c r="N491" i="5"/>
  <c r="N1644" i="5"/>
  <c r="L1644" i="5"/>
  <c r="N1755" i="5"/>
  <c r="L1755" i="5"/>
  <c r="L845" i="5"/>
  <c r="N845" i="5"/>
  <c r="L238" i="5"/>
  <c r="N238" i="5"/>
  <c r="N552" i="5"/>
  <c r="L552" i="5"/>
  <c r="L53" i="5"/>
  <c r="N53" i="5"/>
  <c r="N897" i="5"/>
  <c r="L897" i="5"/>
  <c r="L229" i="5"/>
  <c r="N229" i="5"/>
  <c r="N308" i="5"/>
  <c r="L308" i="5"/>
  <c r="L1360" i="5"/>
  <c r="N1360" i="5"/>
  <c r="L284" i="5"/>
  <c r="N284" i="5"/>
  <c r="N267" i="5"/>
  <c r="L267" i="5"/>
  <c r="N545" i="5"/>
  <c r="L545" i="5"/>
  <c r="L422" i="5"/>
  <c r="N422" i="5"/>
  <c r="L716" i="5"/>
  <c r="N716" i="5"/>
  <c r="L830" i="5"/>
  <c r="N830" i="5"/>
  <c r="N1109" i="5"/>
  <c r="L1109" i="5"/>
  <c r="L862" i="5"/>
  <c r="N862" i="5"/>
  <c r="N1709" i="5"/>
  <c r="L1709" i="5"/>
  <c r="N1535" i="5"/>
  <c r="L1535" i="5"/>
  <c r="L1194" i="5"/>
  <c r="N1194" i="5"/>
  <c r="N905" i="5"/>
  <c r="L905" i="5"/>
  <c r="L1075" i="5"/>
  <c r="N1075" i="5"/>
  <c r="L1773" i="5"/>
  <c r="N1773" i="5"/>
  <c r="L63" i="5"/>
  <c r="N63" i="5"/>
  <c r="L592" i="5"/>
  <c r="N592" i="5"/>
  <c r="L364" i="5"/>
  <c r="N364" i="5"/>
  <c r="L43" i="5"/>
  <c r="N43" i="5"/>
  <c r="N346" i="5"/>
  <c r="L346" i="5"/>
  <c r="N602" i="5"/>
  <c r="L602" i="5"/>
  <c r="N343" i="5"/>
  <c r="L343" i="5"/>
  <c r="L142" i="5"/>
  <c r="N142" i="5"/>
  <c r="L270" i="5"/>
  <c r="N270" i="5"/>
  <c r="L1491" i="5"/>
  <c r="N1491" i="5"/>
  <c r="N26" i="5"/>
  <c r="L26" i="5"/>
  <c r="L183" i="5"/>
  <c r="N183" i="5"/>
  <c r="L124" i="5"/>
  <c r="N124" i="5"/>
  <c r="N436" i="5"/>
  <c r="L436" i="5"/>
  <c r="L400" i="5"/>
  <c r="N400" i="5"/>
  <c r="N333" i="5"/>
  <c r="L333" i="5"/>
  <c r="N461" i="5"/>
  <c r="L461" i="5"/>
  <c r="L589" i="5"/>
  <c r="N589" i="5"/>
  <c r="L1087" i="5"/>
  <c r="N1087" i="5"/>
  <c r="L306" i="5"/>
  <c r="N306" i="5"/>
  <c r="L961" i="5"/>
  <c r="N961" i="5"/>
  <c r="L79" i="5"/>
  <c r="N79" i="5"/>
  <c r="L640" i="5"/>
  <c r="N640" i="5"/>
  <c r="L245" i="5"/>
  <c r="N245" i="5"/>
  <c r="L528" i="5"/>
  <c r="N528" i="5"/>
  <c r="L370" i="5"/>
  <c r="N370" i="5"/>
  <c r="L626" i="5"/>
  <c r="N626" i="5"/>
  <c r="L347" i="5"/>
  <c r="N347" i="5"/>
  <c r="L126" i="5"/>
  <c r="N126" i="5"/>
  <c r="L1223" i="5"/>
  <c r="N1223" i="5"/>
  <c r="N777" i="5"/>
  <c r="L777" i="5"/>
  <c r="N1656" i="5"/>
  <c r="L1656" i="5"/>
  <c r="N584" i="5"/>
  <c r="L584" i="5"/>
  <c r="L265" i="5"/>
  <c r="N265" i="5"/>
  <c r="N299" i="5"/>
  <c r="L299" i="5"/>
  <c r="L352" i="5"/>
  <c r="N352" i="5"/>
  <c r="N307" i="5"/>
  <c r="L307" i="5"/>
  <c r="L433" i="5"/>
  <c r="N433" i="5"/>
  <c r="L561" i="5"/>
  <c r="N561" i="5"/>
  <c r="L689" i="5"/>
  <c r="N689" i="5"/>
  <c r="N732" i="5"/>
  <c r="L732" i="5"/>
  <c r="L1124" i="5"/>
  <c r="N1124" i="5"/>
  <c r="N868" i="5"/>
  <c r="L868" i="5"/>
  <c r="N1108" i="5"/>
  <c r="L1108" i="5"/>
  <c r="L1077" i="5"/>
  <c r="N1077" i="5"/>
  <c r="N1555" i="5"/>
  <c r="L1555" i="5"/>
  <c r="L1618" i="5"/>
  <c r="N1618" i="5"/>
  <c r="L535" i="5"/>
  <c r="N535" i="5"/>
  <c r="N853" i="5"/>
  <c r="L853" i="5"/>
  <c r="L1104" i="5"/>
  <c r="N1104" i="5"/>
  <c r="N1429" i="5"/>
  <c r="L1429" i="5"/>
  <c r="L1620" i="5"/>
  <c r="N1620" i="5"/>
  <c r="N1743" i="5"/>
  <c r="L1743" i="5"/>
  <c r="L786" i="5"/>
  <c r="N786" i="5"/>
  <c r="N1127" i="5"/>
  <c r="L1127" i="5"/>
  <c r="N1442" i="5"/>
  <c r="L1442" i="5"/>
  <c r="L1645" i="5"/>
  <c r="N1645" i="5"/>
  <c r="N1729" i="5"/>
  <c r="L1729" i="5"/>
  <c r="N731" i="5"/>
  <c r="L731" i="5"/>
  <c r="L1064" i="5"/>
  <c r="N1064" i="5"/>
  <c r="N1378" i="5"/>
  <c r="L1378" i="5"/>
  <c r="L1596" i="5"/>
  <c r="N1596" i="5"/>
  <c r="N1804" i="5"/>
  <c r="L1804" i="5"/>
  <c r="N221" i="5"/>
  <c r="L221" i="5"/>
  <c r="N77" i="5"/>
  <c r="L77" i="5"/>
  <c r="N285" i="5"/>
  <c r="L285" i="5"/>
  <c r="N524" i="5"/>
  <c r="L524" i="5"/>
  <c r="N616" i="5"/>
  <c r="L616" i="5"/>
  <c r="N291" i="5"/>
  <c r="L291" i="5"/>
  <c r="L829" i="5"/>
  <c r="N829" i="5"/>
  <c r="L426" i="5"/>
  <c r="N426" i="5"/>
  <c r="L554" i="5"/>
  <c r="N554" i="5"/>
  <c r="L682" i="5"/>
  <c r="N682" i="5"/>
  <c r="N833" i="5"/>
  <c r="L833" i="5"/>
  <c r="L383" i="5"/>
  <c r="N383" i="5"/>
  <c r="L318" i="5"/>
  <c r="N318" i="5"/>
  <c r="L282" i="5"/>
  <c r="N282" i="5"/>
  <c r="L222" i="5"/>
  <c r="N222" i="5"/>
  <c r="L941" i="5"/>
  <c r="N941" i="5"/>
  <c r="L1277" i="5"/>
  <c r="N1277" i="5"/>
  <c r="L1271" i="5"/>
  <c r="N1271" i="5"/>
  <c r="L1791" i="5"/>
  <c r="N1791" i="5"/>
  <c r="L304" i="5"/>
  <c r="N304" i="5"/>
  <c r="N87" i="5"/>
  <c r="L87" i="5"/>
  <c r="L1100" i="5"/>
  <c r="N1100" i="5"/>
  <c r="N45" i="5"/>
  <c r="L45" i="5"/>
  <c r="L164" i="5"/>
  <c r="N164" i="5"/>
  <c r="N340" i="5"/>
  <c r="L340" i="5"/>
  <c r="N596" i="5"/>
  <c r="L596" i="5"/>
  <c r="L217" i="5"/>
  <c r="N217" i="5"/>
  <c r="N75" i="5"/>
  <c r="L75" i="5"/>
  <c r="N283" i="5"/>
  <c r="L283" i="5"/>
  <c r="L373" i="5"/>
  <c r="N373" i="5"/>
  <c r="N437" i="5"/>
  <c r="L437" i="5"/>
  <c r="N501" i="5"/>
  <c r="L501" i="5"/>
  <c r="L565" i="5"/>
  <c r="N565" i="5"/>
  <c r="N629" i="5"/>
  <c r="L629" i="5"/>
  <c r="N693" i="5"/>
  <c r="L693" i="5"/>
  <c r="L366" i="5"/>
  <c r="N366" i="5"/>
  <c r="N150" i="5"/>
  <c r="L150" i="5"/>
  <c r="L314" i="5"/>
  <c r="N314" i="5"/>
  <c r="L874" i="5"/>
  <c r="N874" i="5"/>
  <c r="N1412" i="5"/>
  <c r="L1412" i="5"/>
  <c r="L12" i="5"/>
  <c r="N12" i="5"/>
  <c r="N568" i="5"/>
  <c r="L568" i="5"/>
  <c r="L231" i="5"/>
  <c r="N231" i="5"/>
  <c r="N368" i="5"/>
  <c r="L368" i="5"/>
  <c r="N117" i="5"/>
  <c r="L117" i="5"/>
  <c r="L220" i="5"/>
  <c r="N220" i="5"/>
  <c r="N476" i="5"/>
  <c r="L476" i="5"/>
  <c r="L185" i="5"/>
  <c r="N185" i="5"/>
  <c r="L171" i="5"/>
  <c r="N171" i="5"/>
  <c r="N836" i="5"/>
  <c r="L836" i="5"/>
  <c r="N450" i="5"/>
  <c r="L450" i="5"/>
  <c r="N578" i="5"/>
  <c r="L578" i="5"/>
  <c r="N702" i="5"/>
  <c r="L702" i="5"/>
  <c r="L849" i="5"/>
  <c r="N849" i="5"/>
  <c r="L296" i="5"/>
  <c r="N296" i="5"/>
  <c r="N324" i="5"/>
  <c r="L324" i="5"/>
  <c r="L985" i="5"/>
  <c r="N985" i="5"/>
  <c r="L278" i="5"/>
  <c r="N278" i="5"/>
  <c r="L1037" i="5"/>
  <c r="N1037" i="5"/>
  <c r="L1245" i="5"/>
  <c r="N1245" i="5"/>
  <c r="N1295" i="5"/>
  <c r="L1295" i="5"/>
  <c r="L1789" i="5"/>
  <c r="N1789" i="5"/>
  <c r="L328" i="5"/>
  <c r="N328" i="5"/>
  <c r="L71" i="5"/>
  <c r="N71" i="5"/>
  <c r="L49" i="5"/>
  <c r="N49" i="5"/>
  <c r="L76" i="5"/>
  <c r="N76" i="5"/>
  <c r="N276" i="5"/>
  <c r="L276" i="5"/>
  <c r="L484" i="5"/>
  <c r="N484" i="5"/>
  <c r="L105" i="5"/>
  <c r="N105" i="5"/>
  <c r="L51" i="5"/>
  <c r="N51" i="5"/>
  <c r="L259" i="5"/>
  <c r="N259" i="5"/>
  <c r="L345" i="5"/>
  <c r="N345" i="5"/>
  <c r="N409" i="5"/>
  <c r="L409" i="5"/>
  <c r="L473" i="5"/>
  <c r="N473" i="5"/>
  <c r="N537" i="5"/>
  <c r="L537" i="5"/>
  <c r="N601" i="5"/>
  <c r="L601" i="5"/>
  <c r="N665" i="5"/>
  <c r="L665" i="5"/>
  <c r="N843" i="5"/>
  <c r="L843" i="5"/>
  <c r="L534" i="5"/>
  <c r="N534" i="5"/>
  <c r="L590" i="5"/>
  <c r="N590" i="5"/>
  <c r="L708" i="5"/>
  <c r="N708" i="5"/>
  <c r="N851" i="5"/>
  <c r="L851" i="5"/>
  <c r="L223" i="5"/>
  <c r="N223" i="5"/>
  <c r="N1684" i="5"/>
  <c r="L1684" i="5"/>
  <c r="L434" i="5"/>
  <c r="N434" i="5"/>
  <c r="L594" i="5"/>
  <c r="N594" i="5"/>
  <c r="L445" i="5"/>
  <c r="N445" i="5"/>
  <c r="L893" i="5"/>
  <c r="N893" i="5"/>
  <c r="L85" i="5"/>
  <c r="N85" i="5"/>
  <c r="N1357" i="5"/>
  <c r="L1357" i="5"/>
  <c r="L637" i="5"/>
  <c r="N637" i="5"/>
  <c r="L10" i="5"/>
  <c r="N10" i="5"/>
  <c r="N211" i="5"/>
  <c r="L211" i="5"/>
  <c r="L530" i="5"/>
  <c r="N530" i="5"/>
  <c r="N945" i="5"/>
  <c r="L945" i="5"/>
  <c r="L103" i="5"/>
  <c r="N103" i="5"/>
  <c r="N388" i="5"/>
  <c r="L388" i="5"/>
  <c r="N331" i="5"/>
  <c r="L331" i="5"/>
  <c r="L577" i="5"/>
  <c r="N577" i="5"/>
  <c r="N486" i="5"/>
  <c r="L486" i="5"/>
  <c r="L799" i="5"/>
  <c r="N799" i="5"/>
  <c r="L895" i="5"/>
  <c r="N895" i="5"/>
  <c r="N1238" i="5"/>
  <c r="L1238" i="5"/>
  <c r="N907" i="5"/>
  <c r="L907" i="5"/>
  <c r="L1792" i="5"/>
  <c r="N1792" i="5"/>
  <c r="L1660" i="5"/>
  <c r="N1660" i="5"/>
  <c r="L1278" i="5"/>
  <c r="N1278" i="5"/>
  <c r="L1533" i="5"/>
  <c r="N1533" i="5"/>
  <c r="L428" i="5"/>
  <c r="N428" i="5"/>
  <c r="N303" i="5"/>
  <c r="L303" i="5"/>
  <c r="L359" i="5"/>
  <c r="N359" i="5"/>
  <c r="L41" i="5"/>
  <c r="N41" i="5"/>
  <c r="L656" i="5"/>
  <c r="N656" i="5"/>
  <c r="L381" i="5"/>
  <c r="N381" i="5"/>
  <c r="L321" i="5"/>
  <c r="N321" i="5"/>
  <c r="L143" i="5"/>
  <c r="N143" i="5"/>
  <c r="L402" i="5"/>
  <c r="N402" i="5"/>
  <c r="L710" i="5"/>
  <c r="N710" i="5"/>
  <c r="N230" i="5"/>
  <c r="L230" i="5"/>
  <c r="N1534" i="5"/>
  <c r="L1534" i="5"/>
  <c r="L295" i="5"/>
  <c r="N295" i="5"/>
  <c r="L600" i="5"/>
  <c r="N600" i="5"/>
  <c r="L439" i="5"/>
  <c r="N439" i="5"/>
  <c r="N1394" i="5"/>
  <c r="L1394" i="5"/>
  <c r="N1174" i="5"/>
  <c r="L1174" i="5"/>
  <c r="L807" i="5"/>
  <c r="N807" i="5"/>
  <c r="N1725" i="5"/>
  <c r="L1725" i="5"/>
  <c r="N1691" i="5"/>
  <c r="L1691" i="5"/>
  <c r="N24" i="5"/>
  <c r="L24" i="5"/>
  <c r="N102" i="5"/>
  <c r="L102" i="5"/>
  <c r="L119" i="5"/>
  <c r="N119" i="5"/>
  <c r="L309" i="5"/>
  <c r="N309" i="5"/>
  <c r="L182" i="5"/>
  <c r="N182" i="5"/>
  <c r="L480" i="5"/>
  <c r="N480" i="5"/>
  <c r="L1057" i="5"/>
  <c r="N1057" i="5"/>
  <c r="N516" i="5"/>
  <c r="L516" i="5"/>
  <c r="N353" i="5"/>
  <c r="L353" i="5"/>
  <c r="N609" i="5"/>
  <c r="L609" i="5"/>
  <c r="L550" i="5"/>
  <c r="N550" i="5"/>
  <c r="L1192" i="5"/>
  <c r="N1192" i="5"/>
  <c r="N951" i="5"/>
  <c r="L951" i="5"/>
  <c r="L1544" i="5"/>
  <c r="N1544" i="5"/>
  <c r="N1218" i="5"/>
  <c r="L1218" i="5"/>
  <c r="N1160" i="5"/>
  <c r="L1160" i="5"/>
  <c r="L1761" i="5"/>
  <c r="N1761" i="5"/>
  <c r="L1536" i="5"/>
  <c r="N1536" i="5"/>
  <c r="N1398" i="5"/>
  <c r="L1398" i="5"/>
  <c r="L567" i="5"/>
  <c r="N567" i="5"/>
  <c r="N1318" i="5"/>
  <c r="L1318" i="5"/>
  <c r="N1033" i="5"/>
  <c r="L1033" i="5"/>
  <c r="L1413" i="5"/>
  <c r="N1413" i="5"/>
  <c r="L9" i="5"/>
  <c r="N9" i="5"/>
  <c r="N191" i="5"/>
  <c r="L191" i="5"/>
  <c r="N69" i="5"/>
  <c r="L69" i="5"/>
  <c r="L492" i="5"/>
  <c r="N492" i="5"/>
  <c r="L251" i="5"/>
  <c r="N251" i="5"/>
  <c r="N410" i="5"/>
  <c r="L410" i="5"/>
  <c r="N666" i="5"/>
  <c r="L666" i="5"/>
  <c r="L375" i="5"/>
  <c r="N375" i="5"/>
  <c r="L218" i="5"/>
  <c r="N218" i="5"/>
  <c r="L913" i="5"/>
  <c r="N913" i="5"/>
  <c r="L1381" i="5"/>
  <c r="N1381" i="5"/>
  <c r="L201" i="5"/>
  <c r="N201" i="5"/>
  <c r="N783" i="5"/>
  <c r="L783" i="5"/>
  <c r="L156" i="5"/>
  <c r="N156" i="5"/>
  <c r="N564" i="5"/>
  <c r="L564" i="5"/>
  <c r="N67" i="5"/>
  <c r="L67" i="5"/>
  <c r="L365" i="5"/>
  <c r="N365" i="5"/>
  <c r="N493" i="5"/>
  <c r="L493" i="5"/>
  <c r="L621" i="5"/>
  <c r="N621" i="5"/>
  <c r="N350" i="5"/>
  <c r="L350" i="5"/>
  <c r="L204" i="5"/>
  <c r="N204" i="5"/>
  <c r="L1400" i="5"/>
  <c r="N1400" i="5"/>
  <c r="L4" i="5"/>
  <c r="N4" i="5"/>
  <c r="L207" i="5"/>
  <c r="N207" i="5"/>
  <c r="N108" i="5"/>
  <c r="L108" i="5"/>
  <c r="L444" i="5"/>
  <c r="N444" i="5"/>
  <c r="L163" i="5"/>
  <c r="N163" i="5"/>
  <c r="L690" i="5"/>
  <c r="N690" i="5"/>
  <c r="L379" i="5"/>
  <c r="N379" i="5"/>
  <c r="L250" i="5"/>
  <c r="N250" i="5"/>
  <c r="N262" i="5"/>
  <c r="L262" i="5"/>
  <c r="L1197" i="5"/>
  <c r="N1197" i="5"/>
  <c r="N39" i="5"/>
  <c r="L39" i="5"/>
  <c r="N664" i="5"/>
  <c r="L664" i="5"/>
  <c r="N452" i="5"/>
  <c r="L452" i="5"/>
  <c r="N25" i="5"/>
  <c r="L25" i="5"/>
  <c r="N337" i="5"/>
  <c r="L337" i="5"/>
  <c r="N465" i="5"/>
  <c r="L465" i="5"/>
  <c r="N593" i="5"/>
  <c r="L593" i="5"/>
  <c r="N827" i="5"/>
  <c r="L827" i="5"/>
  <c r="L518" i="5"/>
  <c r="N518" i="5"/>
  <c r="N574" i="5"/>
  <c r="L574" i="5"/>
  <c r="L812" i="5"/>
  <c r="N812" i="5"/>
  <c r="N863" i="5"/>
  <c r="L863" i="5"/>
  <c r="N1106" i="5"/>
  <c r="L1106" i="5"/>
  <c r="L1141" i="5"/>
  <c r="N1141" i="5"/>
  <c r="N1436" i="5"/>
  <c r="L1436" i="5"/>
  <c r="L1669" i="5"/>
  <c r="N1669" i="5"/>
  <c r="N599" i="5"/>
  <c r="L599" i="5"/>
  <c r="N822" i="5"/>
  <c r="L822" i="5"/>
  <c r="N1480" i="5"/>
  <c r="L1480" i="5"/>
  <c r="L1582" i="5"/>
  <c r="N1582" i="5"/>
  <c r="N1614" i="5"/>
  <c r="L1614" i="5"/>
  <c r="N1135" i="5"/>
  <c r="L1135" i="5"/>
  <c r="L1537" i="5"/>
  <c r="N1537" i="5"/>
  <c r="N1591" i="5"/>
  <c r="L1591" i="5"/>
  <c r="N1752" i="5"/>
  <c r="L1752" i="5"/>
  <c r="N651" i="5"/>
  <c r="L651" i="5"/>
  <c r="L854" i="5"/>
  <c r="N854" i="5"/>
  <c r="N1331" i="5"/>
  <c r="L1331" i="5"/>
  <c r="L1494" i="5"/>
  <c r="N1494" i="5"/>
  <c r="N1686" i="5"/>
  <c r="L1686" i="5"/>
  <c r="L454" i="5"/>
  <c r="N454" i="5"/>
  <c r="N510" i="5"/>
  <c r="L510" i="5"/>
  <c r="N587" i="5"/>
  <c r="L587" i="5"/>
  <c r="N180" i="5"/>
  <c r="L180" i="5"/>
  <c r="N332" i="5"/>
  <c r="L332" i="5"/>
  <c r="N588" i="5"/>
  <c r="L588" i="5"/>
  <c r="N35" i="5"/>
  <c r="L35" i="5"/>
  <c r="L317" i="5"/>
  <c r="N317" i="5"/>
  <c r="L871" i="5"/>
  <c r="N871" i="5"/>
  <c r="L458" i="5"/>
  <c r="N458" i="5"/>
  <c r="L586" i="5"/>
  <c r="N586" i="5"/>
  <c r="L706" i="5"/>
  <c r="N706" i="5"/>
  <c r="N335" i="5"/>
  <c r="L335" i="5"/>
  <c r="N399" i="5"/>
  <c r="L399" i="5"/>
  <c r="L118" i="5"/>
  <c r="N118" i="5"/>
  <c r="N889" i="5"/>
  <c r="L889" i="5"/>
  <c r="L254" i="5"/>
  <c r="N254" i="5"/>
  <c r="L1005" i="5"/>
  <c r="N1005" i="5"/>
  <c r="N1372" i="5"/>
  <c r="L1372" i="5"/>
  <c r="L1389" i="5"/>
  <c r="N1389" i="5"/>
  <c r="L472" i="5"/>
  <c r="N472" i="5"/>
  <c r="L151" i="5"/>
  <c r="N151" i="5"/>
  <c r="L273" i="5"/>
  <c r="N273" i="5"/>
  <c r="L61" i="5"/>
  <c r="N61" i="5"/>
  <c r="N404" i="5"/>
  <c r="L404" i="5"/>
  <c r="L660" i="5"/>
  <c r="N660" i="5"/>
  <c r="N320" i="5"/>
  <c r="L320" i="5"/>
  <c r="L139" i="5"/>
  <c r="N139" i="5"/>
  <c r="N389" i="5"/>
  <c r="L389" i="5"/>
  <c r="L453" i="5"/>
  <c r="N453" i="5"/>
  <c r="L517" i="5"/>
  <c r="N517" i="5"/>
  <c r="L581" i="5"/>
  <c r="N581" i="5"/>
  <c r="N645" i="5"/>
  <c r="L645" i="5"/>
  <c r="N791" i="5"/>
  <c r="L791" i="5"/>
  <c r="L228" i="5"/>
  <c r="N228" i="5"/>
  <c r="L901" i="5"/>
  <c r="N901" i="5"/>
  <c r="L925" i="5"/>
  <c r="N925" i="5"/>
  <c r="L1193" i="5"/>
  <c r="N1193" i="5"/>
  <c r="L1574" i="5"/>
  <c r="N1574" i="5"/>
  <c r="L11" i="5"/>
  <c r="N11" i="5"/>
  <c r="L47" i="5"/>
  <c r="N47" i="5"/>
  <c r="L825" i="5"/>
  <c r="N825" i="5"/>
  <c r="L560" i="5"/>
  <c r="N560" i="5"/>
  <c r="L133" i="5"/>
  <c r="N133" i="5"/>
  <c r="L237" i="5"/>
  <c r="N237" i="5"/>
  <c r="N540" i="5"/>
  <c r="L540" i="5"/>
  <c r="L416" i="5"/>
  <c r="N416" i="5"/>
  <c r="L275" i="5"/>
  <c r="N275" i="5"/>
  <c r="N354" i="5"/>
  <c r="L354" i="5"/>
  <c r="N718" i="5"/>
  <c r="L718" i="5"/>
  <c r="N339" i="5"/>
  <c r="L339" i="5"/>
  <c r="N403" i="5"/>
  <c r="L403" i="5"/>
  <c r="N110" i="5"/>
  <c r="L110" i="5"/>
  <c r="L881" i="5"/>
  <c r="N881" i="5"/>
  <c r="N1049" i="5"/>
  <c r="L1049" i="5"/>
  <c r="L763" i="5"/>
  <c r="N763" i="5"/>
  <c r="L1195" i="5"/>
  <c r="N1195" i="5"/>
  <c r="L1231" i="5"/>
  <c r="N1231" i="5"/>
  <c r="L1421" i="5"/>
  <c r="N1421" i="5"/>
  <c r="N15" i="5"/>
  <c r="L15" i="5"/>
  <c r="L512" i="5"/>
  <c r="N512" i="5"/>
  <c r="N135" i="5"/>
  <c r="L135" i="5"/>
  <c r="N233" i="5"/>
  <c r="L233" i="5"/>
  <c r="N93" i="5"/>
  <c r="L93" i="5"/>
  <c r="L292" i="5"/>
  <c r="N292" i="5"/>
  <c r="L548" i="5"/>
  <c r="N548" i="5"/>
  <c r="N241" i="5"/>
  <c r="L241" i="5"/>
  <c r="L99" i="5"/>
  <c r="N99" i="5"/>
  <c r="L301" i="5"/>
  <c r="N301" i="5"/>
  <c r="L361" i="5"/>
  <c r="N361" i="5"/>
  <c r="L425" i="5"/>
  <c r="N425" i="5"/>
  <c r="L489" i="5"/>
  <c r="N489" i="5"/>
  <c r="L553" i="5"/>
  <c r="N553" i="5"/>
  <c r="L617" i="5"/>
  <c r="N617" i="5"/>
  <c r="L681" i="5"/>
  <c r="N681" i="5"/>
  <c r="L313" i="5"/>
  <c r="N313" i="5"/>
  <c r="L724" i="5"/>
  <c r="N724" i="5"/>
  <c r="N1256" i="5"/>
  <c r="L1256" i="5"/>
  <c r="L1092" i="5"/>
  <c r="N1092" i="5"/>
  <c r="N1240" i="5"/>
  <c r="L1240" i="5"/>
  <c r="N840" i="5"/>
  <c r="L840" i="5"/>
  <c r="L959" i="5"/>
  <c r="N959" i="5"/>
  <c r="L1076" i="5"/>
  <c r="N1076" i="5"/>
  <c r="N1234" i="5"/>
  <c r="L1234" i="5"/>
  <c r="L1061" i="5"/>
  <c r="N1061" i="5"/>
  <c r="L1510" i="5"/>
  <c r="N1510" i="5"/>
  <c r="L1680" i="5"/>
  <c r="N1680" i="5"/>
  <c r="N1667" i="5"/>
  <c r="L1667" i="5"/>
  <c r="N519" i="5"/>
  <c r="L519" i="5"/>
  <c r="L647" i="5"/>
  <c r="N647" i="5"/>
  <c r="L764" i="5"/>
  <c r="N764" i="5"/>
  <c r="L931" i="5"/>
  <c r="N931" i="5"/>
  <c r="L1310" i="5"/>
  <c r="N1310" i="5"/>
  <c r="N1446" i="5"/>
  <c r="L1446" i="5"/>
  <c r="N1573" i="5"/>
  <c r="L1573" i="5"/>
  <c r="L1615" i="5"/>
  <c r="N1615" i="5"/>
  <c r="L1741" i="5"/>
  <c r="N1741" i="5"/>
  <c r="N1808" i="5"/>
  <c r="L1808" i="5"/>
  <c r="L1288" i="5"/>
  <c r="N1288" i="5"/>
  <c r="L745" i="5"/>
  <c r="N745" i="5"/>
  <c r="N1031" i="5"/>
  <c r="L1031" i="5"/>
  <c r="L1120" i="5"/>
  <c r="N1120" i="5"/>
  <c r="L1437" i="5"/>
  <c r="N1437" i="5"/>
  <c r="L1524" i="5"/>
  <c r="N1524" i="5"/>
  <c r="L1613" i="5"/>
  <c r="N1613" i="5"/>
  <c r="L1658" i="5"/>
  <c r="N1658" i="5"/>
  <c r="N1769" i="5"/>
  <c r="L1769" i="5"/>
  <c r="L443" i="5"/>
  <c r="N443" i="5"/>
  <c r="L571" i="5"/>
  <c r="N571" i="5"/>
  <c r="L751" i="5"/>
  <c r="N751" i="5"/>
  <c r="N1144" i="5"/>
  <c r="L1144" i="5"/>
  <c r="L963" i="5"/>
  <c r="N963" i="5"/>
  <c r="L81" i="5"/>
  <c r="N81" i="5"/>
  <c r="N1443" i="5"/>
  <c r="L1443" i="5"/>
  <c r="L541" i="5"/>
  <c r="N541" i="5"/>
  <c r="N413" i="5"/>
  <c r="L413" i="5"/>
  <c r="N1507" i="5"/>
  <c r="L1507" i="5"/>
  <c r="L806" i="5"/>
  <c r="N806" i="5"/>
  <c r="N1426" i="5"/>
  <c r="L1426" i="5"/>
  <c r="N698" i="5"/>
  <c r="L698" i="5"/>
  <c r="L628" i="5"/>
  <c r="N628" i="5"/>
  <c r="L779" i="5"/>
  <c r="N779" i="5"/>
  <c r="N730" i="5"/>
  <c r="L730" i="5"/>
  <c r="L1068" i="5"/>
  <c r="N1068" i="5"/>
  <c r="L266" i="5"/>
  <c r="N266" i="5"/>
  <c r="N244" i="5"/>
  <c r="L244" i="5"/>
  <c r="L427" i="5"/>
  <c r="N427" i="5"/>
  <c r="N1323" i="5"/>
  <c r="L1323" i="5"/>
  <c r="L1786" i="5"/>
  <c r="N1786" i="5"/>
  <c r="L742" i="5"/>
  <c r="N742" i="5"/>
  <c r="N1733" i="5"/>
  <c r="L1733" i="5"/>
  <c r="N885" i="5"/>
  <c r="L885" i="5"/>
  <c r="N857" i="5"/>
  <c r="L857" i="5"/>
  <c r="L423" i="5"/>
  <c r="N423" i="5"/>
  <c r="N193" i="5"/>
  <c r="L193" i="5"/>
  <c r="N735" i="5"/>
  <c r="L735" i="5"/>
  <c r="L298" i="5"/>
  <c r="N298" i="5"/>
  <c r="N255" i="5"/>
  <c r="L255" i="5"/>
  <c r="N442" i="5"/>
  <c r="L442" i="5"/>
  <c r="L977" i="5"/>
  <c r="N977" i="5"/>
  <c r="N173" i="5"/>
  <c r="L173" i="5"/>
  <c r="L509" i="5"/>
  <c r="N509" i="5"/>
  <c r="L1157" i="5"/>
  <c r="N1157" i="5"/>
  <c r="L508" i="5"/>
  <c r="N508" i="5"/>
  <c r="N395" i="5"/>
  <c r="L395" i="5"/>
  <c r="L5" i="5"/>
  <c r="N5" i="5"/>
  <c r="N644" i="5"/>
  <c r="L644" i="5"/>
  <c r="L385" i="5"/>
  <c r="N385" i="5"/>
  <c r="L641" i="5"/>
  <c r="N641" i="5"/>
  <c r="L614" i="5"/>
  <c r="N614" i="5"/>
  <c r="N781" i="5"/>
  <c r="L781" i="5"/>
  <c r="N999" i="5"/>
  <c r="L999" i="5"/>
  <c r="L1468" i="5"/>
  <c r="N1468" i="5"/>
  <c r="N1078" i="5"/>
  <c r="L1078" i="5"/>
  <c r="N729" i="5"/>
  <c r="L729" i="5"/>
  <c r="N1731" i="5"/>
  <c r="L1731" i="5"/>
  <c r="N969" i="5"/>
  <c r="L969" i="5"/>
  <c r="L52" i="5"/>
  <c r="N52" i="5"/>
  <c r="N634" i="5"/>
  <c r="L634" i="5"/>
  <c r="L1408" i="5"/>
  <c r="N1408" i="5"/>
  <c r="L500" i="5"/>
  <c r="N500" i="5"/>
  <c r="L605" i="5"/>
  <c r="N605" i="5"/>
  <c r="L18" i="5"/>
  <c r="N18" i="5"/>
  <c r="N59" i="5"/>
  <c r="L59" i="5"/>
  <c r="L190" i="5"/>
  <c r="N190" i="5"/>
  <c r="N1751" i="5"/>
  <c r="L1751" i="5"/>
  <c r="N1268" i="5"/>
  <c r="L1268" i="5"/>
  <c r="N1665" i="5"/>
  <c r="L1665" i="5"/>
  <c r="N1502" i="5"/>
  <c r="L1502" i="5"/>
  <c r="L1055" i="5"/>
  <c r="N1055" i="5"/>
  <c r="L1167" i="5"/>
  <c r="N1167" i="5"/>
  <c r="N293" i="5"/>
  <c r="L293" i="5"/>
  <c r="L316" i="5"/>
  <c r="N316" i="5"/>
  <c r="N1746" i="5"/>
  <c r="L1746" i="5"/>
  <c r="N281" i="5"/>
  <c r="L281" i="5"/>
  <c r="L775" i="5"/>
  <c r="N775" i="5"/>
  <c r="N648" i="5"/>
  <c r="L648" i="5"/>
  <c r="L338" i="5"/>
  <c r="N338" i="5"/>
  <c r="L658" i="5"/>
  <c r="N658" i="5"/>
  <c r="L1013" i="5"/>
  <c r="N1013" i="5"/>
  <c r="N89" i="5"/>
  <c r="L89" i="5"/>
  <c r="N145" i="5"/>
  <c r="L145" i="5"/>
  <c r="N417" i="5"/>
  <c r="L417" i="5"/>
  <c r="N673" i="5"/>
  <c r="L673" i="5"/>
  <c r="N478" i="5"/>
  <c r="L478" i="5"/>
  <c r="N873" i="5"/>
  <c r="L873" i="5"/>
  <c r="N1051" i="5"/>
  <c r="L1051" i="5"/>
  <c r="L1621" i="5"/>
  <c r="N1621" i="5"/>
  <c r="N1311" i="5"/>
  <c r="L1311" i="5"/>
  <c r="L1007" i="5"/>
  <c r="N1007" i="5"/>
  <c r="L555" i="5"/>
  <c r="N555" i="5"/>
  <c r="L1622" i="5"/>
  <c r="N1622" i="5"/>
  <c r="L1556" i="5"/>
  <c r="N1556" i="5"/>
  <c r="L166" i="5"/>
  <c r="N166" i="5"/>
  <c r="L957" i="5"/>
  <c r="N957" i="5"/>
  <c r="L1744" i="5"/>
  <c r="N1744" i="5"/>
  <c r="L3" i="5"/>
  <c r="N3" i="5"/>
  <c r="L809" i="5"/>
  <c r="N809" i="5"/>
  <c r="L188" i="5"/>
  <c r="N188" i="5"/>
  <c r="L620" i="5"/>
  <c r="N620" i="5"/>
  <c r="L323" i="5"/>
  <c r="N323" i="5"/>
  <c r="N474" i="5"/>
  <c r="L474" i="5"/>
  <c r="N714" i="5"/>
  <c r="L714" i="5"/>
  <c r="L407" i="5"/>
  <c r="N407" i="5"/>
  <c r="L917" i="5"/>
  <c r="N917" i="5"/>
  <c r="L1041" i="5"/>
  <c r="N1041" i="5"/>
  <c r="L1424" i="5"/>
  <c r="N1424" i="5"/>
  <c r="L344" i="5"/>
  <c r="N344" i="5"/>
  <c r="L189" i="5"/>
  <c r="N189" i="5"/>
  <c r="L692" i="5"/>
  <c r="N692" i="5"/>
  <c r="L179" i="5"/>
  <c r="N179" i="5"/>
  <c r="L397" i="5"/>
  <c r="N397" i="5"/>
  <c r="N525" i="5"/>
  <c r="L525" i="5"/>
  <c r="N653" i="5"/>
  <c r="L653" i="5"/>
  <c r="N414" i="5"/>
  <c r="L414" i="5"/>
  <c r="L937" i="5"/>
  <c r="N937" i="5"/>
  <c r="L872" i="5"/>
  <c r="N872" i="5"/>
  <c r="L113" i="5"/>
  <c r="N113" i="5"/>
  <c r="N855" i="5"/>
  <c r="L855" i="5"/>
  <c r="L572" i="5"/>
  <c r="N572" i="5"/>
  <c r="L315" i="5"/>
  <c r="N315" i="5"/>
  <c r="L498" i="5"/>
  <c r="N498" i="5"/>
  <c r="L726" i="5"/>
  <c r="N726" i="5"/>
  <c r="N411" i="5"/>
  <c r="L411" i="5"/>
  <c r="L1159" i="5"/>
  <c r="N1159" i="5"/>
  <c r="L801" i="5"/>
  <c r="N801" i="5"/>
  <c r="L1368" i="5"/>
  <c r="N1368" i="5"/>
  <c r="N65" i="5"/>
  <c r="L65" i="5"/>
  <c r="N167" i="5"/>
  <c r="L167" i="5"/>
  <c r="N101" i="5"/>
  <c r="L101" i="5"/>
  <c r="N580" i="5"/>
  <c r="L580" i="5"/>
  <c r="L107" i="5"/>
  <c r="N107" i="5"/>
  <c r="L369" i="5"/>
  <c r="N369" i="5"/>
  <c r="L497" i="5"/>
  <c r="N497" i="5"/>
  <c r="L625" i="5"/>
  <c r="N625" i="5"/>
  <c r="N329" i="5"/>
  <c r="L329" i="5"/>
  <c r="L762" i="5"/>
  <c r="N762" i="5"/>
  <c r="L725" i="5"/>
  <c r="N725" i="5"/>
  <c r="L975" i="5"/>
  <c r="N975" i="5"/>
  <c r="L1250" i="5"/>
  <c r="N1250" i="5"/>
  <c r="L1337" i="5"/>
  <c r="N1337" i="5"/>
  <c r="L1579" i="5"/>
  <c r="N1579" i="5"/>
  <c r="L1730" i="5"/>
  <c r="N1730" i="5"/>
  <c r="L663" i="5"/>
  <c r="N663" i="5"/>
  <c r="N971" i="5"/>
  <c r="L971" i="5"/>
  <c r="L1110" i="5"/>
  <c r="N1110" i="5"/>
  <c r="N1601" i="5"/>
  <c r="L1601" i="5"/>
  <c r="L1647" i="5"/>
  <c r="N1647" i="5"/>
  <c r="L678" i="5"/>
  <c r="N678" i="5"/>
  <c r="L798" i="5"/>
  <c r="N798" i="5"/>
  <c r="L1164" i="5"/>
  <c r="N1164" i="5"/>
  <c r="N1374" i="5"/>
  <c r="L1374" i="5"/>
  <c r="L1673" i="5"/>
  <c r="N1673" i="5"/>
  <c r="N459" i="5"/>
  <c r="L459" i="5"/>
  <c r="N749" i="5"/>
  <c r="L749" i="5"/>
  <c r="L991" i="5"/>
  <c r="N991" i="5"/>
  <c r="L1545" i="5"/>
  <c r="N1545" i="5"/>
  <c r="L1561" i="5"/>
  <c r="N1561" i="5"/>
  <c r="N923" i="5"/>
  <c r="L923" i="5"/>
  <c r="L1798" i="5"/>
  <c r="N1798" i="5"/>
  <c r="L1258" i="5"/>
  <c r="N1258" i="5"/>
  <c r="N688" i="5"/>
  <c r="L688" i="5"/>
  <c r="N197" i="5"/>
  <c r="L197" i="5"/>
  <c r="N396" i="5"/>
  <c r="L396" i="5"/>
  <c r="N652" i="5"/>
  <c r="L652" i="5"/>
  <c r="N83" i="5"/>
  <c r="L83" i="5"/>
  <c r="N327" i="5"/>
  <c r="L327" i="5"/>
  <c r="L362" i="5"/>
  <c r="N362" i="5"/>
  <c r="L490" i="5"/>
  <c r="N490" i="5"/>
  <c r="L618" i="5"/>
  <c r="N618" i="5"/>
  <c r="L722" i="5"/>
  <c r="N722" i="5"/>
  <c r="L351" i="5"/>
  <c r="N351" i="5"/>
  <c r="N415" i="5"/>
  <c r="L415" i="5"/>
  <c r="L174" i="5"/>
  <c r="N174" i="5"/>
  <c r="N953" i="5"/>
  <c r="L953" i="5"/>
  <c r="L286" i="5"/>
  <c r="N286" i="5"/>
  <c r="L1229" i="5"/>
  <c r="N1229" i="5"/>
  <c r="L1523" i="5"/>
  <c r="N1523" i="5"/>
  <c r="N7" i="5"/>
  <c r="L7" i="5"/>
  <c r="L624" i="5"/>
  <c r="N624" i="5"/>
  <c r="N215" i="5"/>
  <c r="L215" i="5"/>
  <c r="N448" i="5"/>
  <c r="L448" i="5"/>
  <c r="N132" i="5"/>
  <c r="L132" i="5"/>
  <c r="L236" i="5"/>
  <c r="N236" i="5"/>
  <c r="N468" i="5"/>
  <c r="L468" i="5"/>
  <c r="L33" i="5"/>
  <c r="N33" i="5"/>
  <c r="N488" i="5"/>
  <c r="L488" i="5"/>
  <c r="N219" i="5"/>
  <c r="L219" i="5"/>
  <c r="N341" i="5"/>
  <c r="L341" i="5"/>
  <c r="L405" i="5"/>
  <c r="N405" i="5"/>
  <c r="N469" i="5"/>
  <c r="L469" i="5"/>
  <c r="L533" i="5"/>
  <c r="N533" i="5"/>
  <c r="N597" i="5"/>
  <c r="L597" i="5"/>
  <c r="N661" i="5"/>
  <c r="L661" i="5"/>
  <c r="L576" i="5"/>
  <c r="N576" i="5"/>
  <c r="N213" i="5"/>
  <c r="L213" i="5"/>
  <c r="L420" i="5"/>
  <c r="N420" i="5"/>
  <c r="L676" i="5"/>
  <c r="N676" i="5"/>
  <c r="L1813" i="5"/>
  <c r="N1813" i="5"/>
  <c r="N195" i="5"/>
  <c r="L195" i="5"/>
  <c r="N1132" i="5"/>
  <c r="L1132" i="5"/>
  <c r="N393" i="5"/>
  <c r="L393" i="5"/>
  <c r="N457" i="5"/>
  <c r="L457" i="5"/>
  <c r="N521" i="5"/>
  <c r="L521" i="5"/>
  <c r="N585" i="5"/>
  <c r="L585" i="5"/>
  <c r="N649" i="5"/>
  <c r="L649" i="5"/>
  <c r="L811" i="5"/>
  <c r="N811" i="5"/>
  <c r="N374" i="5"/>
  <c r="L374" i="5"/>
  <c r="N800" i="5"/>
  <c r="L800" i="5"/>
  <c r="N802" i="5"/>
  <c r="L802" i="5"/>
  <c r="L750" i="5"/>
  <c r="N750" i="5"/>
  <c r="L911" i="5"/>
  <c r="N911" i="5"/>
  <c r="N1015" i="5"/>
  <c r="L1015" i="5"/>
  <c r="L1090" i="5"/>
  <c r="N1090" i="5"/>
  <c r="L1112" i="5"/>
  <c r="N1112" i="5"/>
  <c r="L1125" i="5"/>
  <c r="N1125" i="5"/>
  <c r="L1304" i="5"/>
  <c r="N1304" i="5"/>
  <c r="N1418" i="5"/>
  <c r="L1418" i="5"/>
  <c r="L1528" i="5"/>
  <c r="N1528" i="5"/>
  <c r="N1643" i="5"/>
  <c r="L1643" i="5"/>
  <c r="N583" i="5"/>
  <c r="L583" i="5"/>
  <c r="L828" i="5"/>
  <c r="N828" i="5"/>
  <c r="L758" i="5"/>
  <c r="N758" i="5"/>
  <c r="L1152" i="5"/>
  <c r="N1152" i="5"/>
  <c r="L1284" i="5"/>
  <c r="N1284" i="5"/>
  <c r="L1230" i="5"/>
  <c r="N1230" i="5"/>
  <c r="L1335" i="5"/>
  <c r="N1335" i="5"/>
  <c r="N1570" i="5"/>
  <c r="L1570" i="5"/>
  <c r="N1682" i="5"/>
  <c r="L1682" i="5"/>
  <c r="L1737" i="5"/>
  <c r="N1737" i="5"/>
  <c r="N736" i="5"/>
  <c r="L736" i="5"/>
  <c r="N772" i="5"/>
  <c r="L772" i="5"/>
  <c r="L879" i="5"/>
  <c r="N879" i="5"/>
  <c r="L1214" i="5"/>
  <c r="N1214" i="5"/>
  <c r="L1448" i="5"/>
  <c r="N1448" i="5"/>
  <c r="L1557" i="5"/>
  <c r="N1557" i="5"/>
  <c r="L1559" i="5"/>
  <c r="N1559" i="5"/>
  <c r="L1696" i="5"/>
  <c r="N1696" i="5"/>
  <c r="L1683" i="5"/>
  <c r="N1683" i="5"/>
  <c r="L507" i="5"/>
  <c r="N507" i="5"/>
  <c r="L635" i="5"/>
  <c r="N635" i="5"/>
  <c r="L1079" i="5"/>
  <c r="N1079" i="5"/>
  <c r="N1095" i="5"/>
  <c r="L1095" i="5"/>
  <c r="N1292" i="5"/>
  <c r="L1292" i="5"/>
  <c r="L1459" i="5"/>
  <c r="N1459" i="5"/>
  <c r="N1617" i="5"/>
  <c r="L1617" i="5"/>
  <c r="L1670" i="5"/>
  <c r="N1670" i="5"/>
  <c r="N1767" i="5"/>
  <c r="L1767" i="5"/>
  <c r="N1707" i="5"/>
  <c r="L1707" i="5"/>
  <c r="L172" i="5"/>
  <c r="N172" i="5"/>
  <c r="L997" i="5"/>
  <c r="N997" i="5"/>
  <c r="L1173" i="5"/>
  <c r="N1173" i="5"/>
  <c r="L1352" i="5"/>
  <c r="N1352" i="5"/>
  <c r="N14" i="5"/>
  <c r="L14" i="5"/>
  <c r="N536" i="5"/>
  <c r="L536" i="5"/>
  <c r="L159" i="5"/>
  <c r="N159" i="5"/>
  <c r="L97" i="5"/>
  <c r="N97" i="5"/>
  <c r="L1201" i="5"/>
  <c r="N1201" i="5"/>
  <c r="L13" i="5"/>
  <c r="N13" i="5"/>
  <c r="N181" i="5"/>
  <c r="L181" i="5"/>
  <c r="L319" i="5"/>
  <c r="N319" i="5"/>
  <c r="L398" i="5"/>
  <c r="N398" i="5"/>
  <c r="N482" i="5"/>
  <c r="L482" i="5"/>
  <c r="N610" i="5"/>
  <c r="L610" i="5"/>
  <c r="L438" i="5"/>
  <c r="N438" i="5"/>
  <c r="N566" i="5"/>
  <c r="L566" i="5"/>
  <c r="L494" i="5"/>
  <c r="N494" i="5"/>
  <c r="L622" i="5"/>
  <c r="N622" i="5"/>
  <c r="L1308" i="5"/>
  <c r="N1308" i="5"/>
  <c r="N1484" i="5"/>
  <c r="L1484" i="5"/>
  <c r="L1334" i="5"/>
  <c r="N1334" i="5"/>
  <c r="N1094" i="5"/>
  <c r="L1094" i="5"/>
  <c r="L1350" i="5"/>
  <c r="N1350" i="5"/>
  <c r="L1526" i="5"/>
  <c r="N1526" i="5"/>
  <c r="N1512" i="5"/>
  <c r="L1512" i="5"/>
  <c r="L1117" i="5"/>
  <c r="N1117" i="5"/>
  <c r="L1306" i="5"/>
  <c r="N1306" i="5"/>
  <c r="N1549" i="5"/>
  <c r="L1549" i="5"/>
  <c r="N1486" i="5"/>
  <c r="L1486" i="5"/>
  <c r="L1597" i="5"/>
  <c r="N1597" i="5"/>
  <c r="N1637" i="5"/>
  <c r="L1637" i="5"/>
  <c r="L1627" i="5"/>
  <c r="N1627" i="5"/>
  <c r="L1650" i="5"/>
  <c r="N1650" i="5"/>
  <c r="L447" i="5"/>
  <c r="N447" i="5"/>
  <c r="N511" i="5"/>
  <c r="L511" i="5"/>
  <c r="L575" i="5"/>
  <c r="N575" i="5"/>
  <c r="L639" i="5"/>
  <c r="N639" i="5"/>
  <c r="L819" i="5"/>
  <c r="N819" i="5"/>
  <c r="L1168" i="5"/>
  <c r="N1168" i="5"/>
  <c r="N919" i="5"/>
  <c r="L919" i="5"/>
  <c r="N1047" i="5"/>
  <c r="L1047" i="5"/>
  <c r="N1290" i="5"/>
  <c r="L1290" i="5"/>
  <c r="L1260" i="5"/>
  <c r="N1260" i="5"/>
  <c r="N1086" i="5"/>
  <c r="L1086" i="5"/>
  <c r="L1182" i="5"/>
  <c r="N1182" i="5"/>
  <c r="N1319" i="5"/>
  <c r="L1319" i="5"/>
  <c r="L1329" i="5"/>
  <c r="N1329" i="5"/>
  <c r="L1569" i="5"/>
  <c r="N1569" i="5"/>
  <c r="L1410" i="5"/>
  <c r="N1410" i="5"/>
  <c r="N1543" i="5"/>
  <c r="L1543" i="5"/>
  <c r="N1599" i="5"/>
  <c r="L1599" i="5"/>
  <c r="L1724" i="5"/>
  <c r="N1724" i="5"/>
  <c r="L1771" i="5"/>
  <c r="N1771" i="5"/>
  <c r="N1800" i="5"/>
  <c r="L1800" i="5"/>
  <c r="N728" i="5"/>
  <c r="L728" i="5"/>
  <c r="L1224" i="5"/>
  <c r="N1224" i="5"/>
  <c r="L1264" i="5"/>
  <c r="N1264" i="5"/>
  <c r="L737" i="5"/>
  <c r="N737" i="5"/>
  <c r="L865" i="5"/>
  <c r="N865" i="5"/>
  <c r="N1019" i="5"/>
  <c r="L1019" i="5"/>
  <c r="L1114" i="5"/>
  <c r="N1114" i="5"/>
  <c r="L1096" i="5"/>
  <c r="N1096" i="5"/>
  <c r="L1206" i="5"/>
  <c r="N1206" i="5"/>
  <c r="L1320" i="5"/>
  <c r="N1320" i="5"/>
  <c r="L1432" i="5"/>
  <c r="N1432" i="5"/>
  <c r="N1492" i="5"/>
  <c r="L1492" i="5"/>
  <c r="N1531" i="5"/>
  <c r="L1531" i="5"/>
  <c r="L1554" i="5"/>
  <c r="N1554" i="5"/>
  <c r="L1676" i="5"/>
  <c r="N1676" i="5"/>
  <c r="N1766" i="5"/>
  <c r="L1766" i="5"/>
  <c r="N792" i="5"/>
  <c r="L792" i="5"/>
  <c r="L499" i="5"/>
  <c r="N499" i="5"/>
  <c r="L563" i="5"/>
  <c r="N563" i="5"/>
  <c r="L627" i="5"/>
  <c r="N627" i="5"/>
  <c r="L691" i="5"/>
  <c r="N691" i="5"/>
  <c r="L839" i="5"/>
  <c r="N839" i="5"/>
  <c r="N1103" i="5"/>
  <c r="L1103" i="5"/>
  <c r="N816" i="5"/>
  <c r="L816" i="5"/>
  <c r="N939" i="5"/>
  <c r="L939" i="5"/>
  <c r="L1063" i="5"/>
  <c r="N1063" i="5"/>
  <c r="N1210" i="5"/>
  <c r="L1210" i="5"/>
  <c r="L1276" i="5"/>
  <c r="N1276" i="5"/>
  <c r="N1325" i="5"/>
  <c r="L1325" i="5"/>
  <c r="N1482" i="5"/>
  <c r="L1482" i="5"/>
  <c r="N1653" i="5"/>
  <c r="L1653" i="5"/>
  <c r="L1451" i="5"/>
  <c r="N1451" i="5"/>
  <c r="L1587" i="5"/>
  <c r="N1587" i="5"/>
  <c r="L1605" i="5"/>
  <c r="N1605" i="5"/>
  <c r="L1638" i="5"/>
  <c r="N1638" i="5"/>
  <c r="N1764" i="5"/>
  <c r="L1764" i="5"/>
  <c r="L1780" i="5"/>
  <c r="N1780" i="5"/>
  <c r="L1762" i="5"/>
  <c r="N1762" i="5"/>
  <c r="N1342" i="5"/>
  <c r="L1342" i="5"/>
  <c r="L1286" i="5"/>
  <c r="N1286" i="5"/>
  <c r="N1630" i="5"/>
  <c r="L1630" i="5"/>
  <c r="N1806" i="5"/>
  <c r="L1806" i="5"/>
  <c r="N694" i="5"/>
  <c r="L694" i="5"/>
  <c r="L1254" i="5"/>
  <c r="N1254" i="5"/>
  <c r="N1562" i="5"/>
  <c r="L1562" i="5"/>
  <c r="N595" i="5"/>
  <c r="L595" i="5"/>
  <c r="L1694" i="5"/>
  <c r="N1694" i="5"/>
  <c r="L1165" i="5"/>
  <c r="N1165" i="5"/>
  <c r="L1748" i="5"/>
  <c r="N1748" i="5"/>
  <c r="L1281" i="5"/>
  <c r="N1281" i="5"/>
  <c r="L21" i="5"/>
  <c r="N21" i="5"/>
  <c r="L1026" i="5"/>
  <c r="N1026" i="5"/>
  <c r="L162" i="5"/>
  <c r="N162" i="5"/>
  <c r="L1425" i="5"/>
  <c r="N1425" i="5"/>
  <c r="L705" i="5"/>
  <c r="N705" i="5"/>
  <c r="L1253" i="5"/>
  <c r="N1253" i="5"/>
  <c r="L1207" i="5"/>
  <c r="N1207" i="5"/>
  <c r="L932" i="5"/>
  <c r="N932" i="5"/>
  <c r="L994" i="5"/>
  <c r="N994" i="5"/>
  <c r="L1433" i="5"/>
  <c r="N1433" i="5"/>
  <c r="L64" i="5"/>
  <c r="N64" i="5"/>
  <c r="L1779" i="5"/>
  <c r="N1779" i="5"/>
  <c r="L1273" i="5"/>
  <c r="N1273" i="5"/>
  <c r="L106" i="5"/>
  <c r="N106" i="5"/>
  <c r="L1803" i="5"/>
  <c r="N1803" i="5"/>
  <c r="L1341" i="5"/>
  <c r="N1341" i="5"/>
  <c r="L1147" i="5"/>
  <c r="N1147" i="5"/>
  <c r="L972" i="5"/>
  <c r="N972" i="5"/>
  <c r="L146" i="5"/>
  <c r="N146" i="5"/>
  <c r="N755" i="5"/>
  <c r="L755" i="5"/>
  <c r="N1501" i="5"/>
  <c r="L1501" i="5"/>
  <c r="L1267" i="5"/>
  <c r="N1267" i="5"/>
  <c r="L1091" i="5"/>
  <c r="N1091" i="5"/>
  <c r="L888" i="5"/>
  <c r="N888" i="5"/>
  <c r="L1712" i="5"/>
  <c r="N1712" i="5"/>
  <c r="L1407" i="5"/>
  <c r="N1407" i="5"/>
  <c r="L701" i="5"/>
  <c r="N701" i="5"/>
  <c r="L793" i="5"/>
  <c r="N793" i="5"/>
  <c r="L1392" i="5"/>
  <c r="N1392" i="5"/>
  <c r="N990" i="5"/>
  <c r="L990" i="5"/>
  <c r="L1495" i="5"/>
  <c r="N1495" i="5"/>
  <c r="L1385" i="5"/>
  <c r="N1385" i="5"/>
  <c r="L1600" i="5"/>
  <c r="N1600" i="5"/>
  <c r="N1479" i="5"/>
  <c r="L1479" i="5"/>
  <c r="N1387" i="5"/>
  <c r="L1387" i="5"/>
  <c r="L1345" i="5"/>
  <c r="N1345" i="5"/>
  <c r="L1259" i="5"/>
  <c r="N1259" i="5"/>
  <c r="L1149" i="5"/>
  <c r="N1149" i="5"/>
  <c r="L1046" i="5"/>
  <c r="N1046" i="5"/>
  <c r="L982" i="5"/>
  <c r="N982" i="5"/>
  <c r="L918" i="5"/>
  <c r="N918" i="5"/>
  <c r="L761" i="5"/>
  <c r="N761" i="5"/>
  <c r="L224" i="5"/>
  <c r="N224" i="5"/>
  <c r="N154" i="5"/>
  <c r="L154" i="5"/>
  <c r="L984" i="5"/>
  <c r="N984" i="5"/>
  <c r="L858" i="5"/>
  <c r="N858" i="5"/>
  <c r="L1529" i="5"/>
  <c r="N1529" i="5"/>
  <c r="L1393" i="5"/>
  <c r="N1393" i="5"/>
  <c r="N1269" i="5"/>
  <c r="L1269" i="5"/>
  <c r="L1217" i="5"/>
  <c r="N1217" i="5"/>
  <c r="L1129" i="5"/>
  <c r="N1129" i="5"/>
  <c r="L1016" i="5"/>
  <c r="N1016" i="5"/>
  <c r="L900" i="5"/>
  <c r="N900" i="5"/>
  <c r="L23" i="5"/>
  <c r="N23" i="5"/>
  <c r="L1714" i="5"/>
  <c r="N1714" i="5"/>
  <c r="L1519" i="5"/>
  <c r="N1519" i="5"/>
  <c r="L1431" i="5"/>
  <c r="N1431" i="5"/>
  <c r="L1333" i="5"/>
  <c r="N1333" i="5"/>
  <c r="N1083" i="5"/>
  <c r="L1083" i="5"/>
  <c r="L976" i="5"/>
  <c r="N976" i="5"/>
  <c r="L56" i="5"/>
  <c r="N56" i="5"/>
  <c r="L884" i="5"/>
  <c r="N884" i="5"/>
  <c r="L1722" i="5"/>
  <c r="N1722" i="5"/>
  <c r="N1411" i="5"/>
  <c r="L1411" i="5"/>
  <c r="L1213" i="5"/>
  <c r="N1213" i="5"/>
  <c r="L1010" i="5"/>
  <c r="N1010" i="5"/>
  <c r="L208" i="5"/>
  <c r="N208" i="5"/>
  <c r="L1002" i="5"/>
  <c r="N1002" i="5"/>
  <c r="N938" i="5"/>
  <c r="L938" i="5"/>
  <c r="N1785" i="5"/>
  <c r="L1785" i="5"/>
  <c r="N1340" i="5"/>
  <c r="L1340" i="5"/>
  <c r="L1239" i="5"/>
  <c r="N1239" i="5"/>
  <c r="L1105" i="5"/>
  <c r="N1105" i="5"/>
  <c r="L1050" i="5"/>
  <c r="N1050" i="5"/>
  <c r="L986" i="5"/>
  <c r="N986" i="5"/>
  <c r="L922" i="5"/>
  <c r="N922" i="5"/>
  <c r="L803" i="5"/>
  <c r="N803" i="5"/>
  <c r="L114" i="5"/>
  <c r="N114" i="5"/>
  <c r="L216" i="5"/>
  <c r="N216" i="5"/>
  <c r="L1728" i="5"/>
  <c r="N1728" i="5"/>
  <c r="L1505" i="5"/>
  <c r="N1505" i="5"/>
  <c r="L1415" i="5"/>
  <c r="N1415" i="5"/>
  <c r="L1359" i="5"/>
  <c r="N1359" i="5"/>
  <c r="L1247" i="5"/>
  <c r="N1247" i="5"/>
  <c r="L1139" i="5"/>
  <c r="N1139" i="5"/>
  <c r="L1012" i="5"/>
  <c r="N1012" i="5"/>
  <c r="L916" i="5"/>
  <c r="N916" i="5"/>
  <c r="L248" i="5"/>
  <c r="N248" i="5"/>
  <c r="L998" i="5"/>
  <c r="N998" i="5"/>
  <c r="L934" i="5"/>
  <c r="N934" i="5"/>
  <c r="M8" i="11"/>
  <c r="L5" i="11"/>
  <c r="N5" i="11"/>
  <c r="L860" i="5"/>
  <c r="N860" i="5"/>
  <c r="L1084" i="5"/>
  <c r="N1084" i="5"/>
  <c r="N808" i="5"/>
  <c r="L808" i="5"/>
  <c r="N935" i="5"/>
  <c r="L935" i="5"/>
  <c r="L1039" i="5"/>
  <c r="N1039" i="5"/>
  <c r="L1122" i="5"/>
  <c r="N1122" i="5"/>
  <c r="L1156" i="5"/>
  <c r="N1156" i="5"/>
  <c r="L1456" i="5"/>
  <c r="N1456" i="5"/>
  <c r="L1452" i="5"/>
  <c r="N1452" i="5"/>
  <c r="N1595" i="5"/>
  <c r="L1595" i="5"/>
  <c r="N1685" i="5"/>
  <c r="L1685" i="5"/>
  <c r="L487" i="5"/>
  <c r="N487" i="5"/>
  <c r="L805" i="5"/>
  <c r="N805" i="5"/>
  <c r="N870" i="5"/>
  <c r="L870" i="5"/>
  <c r="N1186" i="5"/>
  <c r="L1186" i="5"/>
  <c r="L1336" i="5"/>
  <c r="N1336" i="5"/>
  <c r="L1490" i="5"/>
  <c r="N1490" i="5"/>
  <c r="N1565" i="5"/>
  <c r="L1565" i="5"/>
  <c r="L1701" i="5"/>
  <c r="N1701" i="5"/>
  <c r="L1776" i="5"/>
  <c r="N1776" i="5"/>
  <c r="L835" i="5"/>
  <c r="N835" i="5"/>
  <c r="N1272" i="5"/>
  <c r="L1272" i="5"/>
  <c r="N955" i="5"/>
  <c r="L955" i="5"/>
  <c r="N1297" i="5"/>
  <c r="L1297" i="5"/>
  <c r="N1461" i="5"/>
  <c r="L1461" i="5"/>
  <c r="L1438" i="5"/>
  <c r="N1438" i="5"/>
  <c r="N1585" i="5"/>
  <c r="L1585" i="5"/>
  <c r="L1619" i="5"/>
  <c r="N1619" i="5"/>
  <c r="N1812" i="5"/>
  <c r="L1812" i="5"/>
  <c r="N804" i="5"/>
  <c r="L804" i="5"/>
  <c r="L899" i="5"/>
  <c r="N899" i="5"/>
  <c r="L1162" i="5"/>
  <c r="N1162" i="5"/>
  <c r="L1166" i="5"/>
  <c r="N1166" i="5"/>
  <c r="L1454" i="5"/>
  <c r="N1454" i="5"/>
  <c r="L1571" i="5"/>
  <c r="N1571" i="5"/>
  <c r="L1586" i="5"/>
  <c r="N1586" i="5"/>
  <c r="L1659" i="5"/>
  <c r="N1659" i="5"/>
  <c r="L1749" i="5"/>
  <c r="N1749" i="5"/>
  <c r="L242" i="5"/>
  <c r="N242" i="5"/>
  <c r="N1145" i="5"/>
  <c r="L1145" i="5"/>
  <c r="L1209" i="5"/>
  <c r="N1209" i="5"/>
  <c r="N1404" i="5"/>
  <c r="L1404" i="5"/>
  <c r="L1249" i="5"/>
  <c r="N1249" i="5"/>
  <c r="N8" i="5"/>
  <c r="L8" i="5"/>
  <c r="N696" i="5"/>
  <c r="L696" i="5"/>
  <c r="N239" i="5"/>
  <c r="L239" i="5"/>
  <c r="N312" i="5"/>
  <c r="L312" i="5"/>
  <c r="L1550" i="5"/>
  <c r="N1550" i="5"/>
  <c r="N1137" i="5"/>
  <c r="L1137" i="5"/>
  <c r="L342" i="5"/>
  <c r="N342" i="5"/>
  <c r="L1126" i="5"/>
  <c r="N1126" i="5"/>
  <c r="L1801" i="5"/>
  <c r="N1801" i="5"/>
  <c r="N1066" i="5"/>
  <c r="L1066" i="5"/>
  <c r="N475" i="5"/>
  <c r="L475" i="5"/>
  <c r="L1322" i="5"/>
  <c r="N1322" i="5"/>
  <c r="N1612" i="5"/>
  <c r="L1612" i="5"/>
  <c r="L1069" i="5"/>
  <c r="N1069" i="5"/>
  <c r="N1133" i="5"/>
  <c r="L1133" i="5"/>
  <c r="N1316" i="5"/>
  <c r="L1316" i="5"/>
  <c r="N1469" i="5"/>
  <c r="L1469" i="5"/>
  <c r="L1508" i="5"/>
  <c r="N1508" i="5"/>
  <c r="L1547" i="5"/>
  <c r="N1547" i="5"/>
  <c r="L1538" i="5"/>
  <c r="N1538" i="5"/>
  <c r="N1704" i="5"/>
  <c r="L1704" i="5"/>
  <c r="N1698" i="5"/>
  <c r="L1698" i="5"/>
  <c r="L463" i="5"/>
  <c r="N463" i="5"/>
  <c r="L527" i="5"/>
  <c r="N527" i="5"/>
  <c r="N591" i="5"/>
  <c r="L591" i="5"/>
  <c r="N655" i="5"/>
  <c r="L655" i="5"/>
  <c r="N754" i="5"/>
  <c r="L754" i="5"/>
  <c r="N788" i="5"/>
  <c r="L788" i="5"/>
  <c r="L790" i="5"/>
  <c r="N790" i="5"/>
  <c r="L947" i="5"/>
  <c r="N947" i="5"/>
  <c r="L1248" i="5"/>
  <c r="N1248" i="5"/>
  <c r="N1080" i="5"/>
  <c r="L1080" i="5"/>
  <c r="N1298" i="5"/>
  <c r="L1298" i="5"/>
  <c r="L1102" i="5"/>
  <c r="N1102" i="5"/>
  <c r="L1262" i="5"/>
  <c r="N1262" i="5"/>
  <c r="N1339" i="5"/>
  <c r="L1339" i="5"/>
  <c r="N1453" i="5"/>
  <c r="L1453" i="5"/>
  <c r="L1500" i="5"/>
  <c r="N1500" i="5"/>
  <c r="N1553" i="5"/>
  <c r="L1553" i="5"/>
  <c r="N1604" i="5"/>
  <c r="L1604" i="5"/>
  <c r="N1602" i="5"/>
  <c r="L1602" i="5"/>
  <c r="N1631" i="5"/>
  <c r="L1631" i="5"/>
  <c r="L1690" i="5"/>
  <c r="N1690" i="5"/>
  <c r="L1705" i="5"/>
  <c r="N1705" i="5"/>
  <c r="L1747" i="5"/>
  <c r="N1747" i="5"/>
  <c r="N662" i="5"/>
  <c r="L662" i="5"/>
  <c r="N744" i="5"/>
  <c r="L744" i="5"/>
  <c r="L757" i="5"/>
  <c r="N757" i="5"/>
  <c r="N796" i="5"/>
  <c r="L796" i="5"/>
  <c r="N891" i="5"/>
  <c r="L891" i="5"/>
  <c r="L1059" i="5"/>
  <c r="N1059" i="5"/>
  <c r="L1242" i="5"/>
  <c r="N1242" i="5"/>
  <c r="L1148" i="5"/>
  <c r="N1148" i="5"/>
  <c r="L1464" i="5"/>
  <c r="N1464" i="5"/>
  <c r="L1649" i="5"/>
  <c r="N1649" i="5"/>
  <c r="L1608" i="5"/>
  <c r="N1608" i="5"/>
  <c r="N1629" i="5"/>
  <c r="L1629" i="5"/>
  <c r="L1572" i="5"/>
  <c r="N1572" i="5"/>
  <c r="L1666" i="5"/>
  <c r="N1666" i="5"/>
  <c r="N1727" i="5"/>
  <c r="L1727" i="5"/>
  <c r="N1802" i="5"/>
  <c r="L1802" i="5"/>
  <c r="L1717" i="5"/>
  <c r="N1717" i="5"/>
  <c r="L451" i="5"/>
  <c r="N451" i="5"/>
  <c r="L579" i="5"/>
  <c r="N579" i="5"/>
  <c r="L837" i="5"/>
  <c r="N837" i="5"/>
  <c r="L1111" i="5"/>
  <c r="N1111" i="5"/>
  <c r="L848" i="5"/>
  <c r="N848" i="5"/>
  <c r="L979" i="5"/>
  <c r="N979" i="5"/>
  <c r="L1140" i="5"/>
  <c r="N1140" i="5"/>
  <c r="N1282" i="5"/>
  <c r="L1282" i="5"/>
  <c r="N1305" i="5"/>
  <c r="L1305" i="5"/>
  <c r="L1514" i="5"/>
  <c r="N1514" i="5"/>
  <c r="N1467" i="5"/>
  <c r="L1467" i="5"/>
  <c r="L1546" i="5"/>
  <c r="N1546" i="5"/>
  <c r="L1633" i="5"/>
  <c r="N1633" i="5"/>
  <c r="L1583" i="5"/>
  <c r="N1583" i="5"/>
  <c r="N1772" i="5"/>
  <c r="L1772" i="5"/>
  <c r="N1796" i="5"/>
  <c r="L1796" i="5"/>
  <c r="N1244" i="5"/>
  <c r="L1244" i="5"/>
  <c r="L1190" i="5"/>
  <c r="N1190" i="5"/>
  <c r="N1726" i="5"/>
  <c r="L1726" i="5"/>
  <c r="N1770" i="5"/>
  <c r="L1770" i="5"/>
  <c r="L1462" i="5"/>
  <c r="N1462" i="5"/>
  <c r="L1422" i="5"/>
  <c r="N1422" i="5"/>
  <c r="L1606" i="5"/>
  <c r="N1606" i="5"/>
  <c r="L1774" i="5"/>
  <c r="N1774" i="5"/>
  <c r="L787" i="5"/>
  <c r="N787" i="5"/>
  <c r="N1060" i="5"/>
  <c r="L1060" i="5"/>
  <c r="N1053" i="5"/>
  <c r="L1053" i="5"/>
  <c r="L90" i="5"/>
  <c r="N90" i="5"/>
  <c r="L1324" i="5"/>
  <c r="N1324" i="5"/>
  <c r="L130" i="5"/>
  <c r="N130" i="5"/>
  <c r="L810" i="5"/>
  <c r="N810" i="5"/>
  <c r="L1024" i="5"/>
  <c r="N1024" i="5"/>
  <c r="L1799" i="5"/>
  <c r="N1799" i="5"/>
  <c r="L66" i="5"/>
  <c r="N66" i="5"/>
  <c r="N1396" i="5"/>
  <c r="L1396" i="5"/>
  <c r="L924" i="5"/>
  <c r="N924" i="5"/>
  <c r="L32" i="5"/>
  <c r="N32" i="5"/>
  <c r="N1509" i="5"/>
  <c r="L1509" i="5"/>
  <c r="L1151" i="5"/>
  <c r="N1151" i="5"/>
  <c r="L1052" i="5"/>
  <c r="N1052" i="5"/>
  <c r="L1736" i="5"/>
  <c r="N1736" i="5"/>
  <c r="L1417" i="5"/>
  <c r="N1417" i="5"/>
  <c r="L1301" i="5"/>
  <c r="N1301" i="5"/>
  <c r="L1097" i="5"/>
  <c r="N1097" i="5"/>
  <c r="L940" i="5"/>
  <c r="N940" i="5"/>
  <c r="L272" i="5"/>
  <c r="N272" i="5"/>
  <c r="L168" i="5"/>
  <c r="N168" i="5"/>
  <c r="L1403" i="5"/>
  <c r="N1403" i="5"/>
  <c r="N1237" i="5"/>
  <c r="L1237" i="5"/>
  <c r="N1038" i="5"/>
  <c r="L1038" i="5"/>
  <c r="L699" i="5"/>
  <c r="N699" i="5"/>
  <c r="N1527" i="5"/>
  <c r="L1527" i="5"/>
  <c r="N1386" i="5"/>
  <c r="L1386" i="5"/>
  <c r="L1020" i="5"/>
  <c r="N1020" i="5"/>
  <c r="L80" i="5"/>
  <c r="N80" i="5"/>
  <c r="L152" i="5"/>
  <c r="N152" i="5"/>
  <c r="L1343" i="5"/>
  <c r="N1343" i="5"/>
  <c r="N850" i="5"/>
  <c r="L850" i="5"/>
  <c r="L1351" i="5"/>
  <c r="N1351" i="5"/>
  <c r="L178" i="5"/>
  <c r="N178" i="5"/>
  <c r="L1795" i="5"/>
  <c r="N1795" i="5"/>
  <c r="L1515" i="5"/>
  <c r="N1515" i="5"/>
  <c r="L1439" i="5"/>
  <c r="N1439" i="5"/>
  <c r="N1371" i="5"/>
  <c r="L1371" i="5"/>
  <c r="N1327" i="5"/>
  <c r="L1327" i="5"/>
  <c r="L1255" i="5"/>
  <c r="N1255" i="5"/>
  <c r="L1115" i="5"/>
  <c r="N1115" i="5"/>
  <c r="L1034" i="5"/>
  <c r="N1034" i="5"/>
  <c r="L970" i="5"/>
  <c r="N970" i="5"/>
  <c r="N906" i="5"/>
  <c r="L906" i="5"/>
  <c r="L713" i="5"/>
  <c r="N713" i="5"/>
  <c r="L202" i="5"/>
  <c r="N202" i="5"/>
  <c r="L942" i="5"/>
  <c r="N942" i="5"/>
  <c r="N707" i="5"/>
  <c r="L707" i="5"/>
  <c r="L1807" i="5"/>
  <c r="N1807" i="5"/>
  <c r="L1493" i="5"/>
  <c r="N1493" i="5"/>
  <c r="L1375" i="5"/>
  <c r="N1375" i="5"/>
  <c r="L1265" i="5"/>
  <c r="N1265" i="5"/>
  <c r="L1203" i="5"/>
  <c r="N1203" i="5"/>
  <c r="L1089" i="5"/>
  <c r="N1089" i="5"/>
  <c r="L996" i="5"/>
  <c r="N996" i="5"/>
  <c r="L834" i="5"/>
  <c r="N834" i="5"/>
  <c r="L96" i="5"/>
  <c r="N96" i="5"/>
  <c r="L1497" i="5"/>
  <c r="N1497" i="5"/>
  <c r="L1405" i="5"/>
  <c r="N1405" i="5"/>
  <c r="N1263" i="5"/>
  <c r="L1263" i="5"/>
  <c r="L1065" i="5"/>
  <c r="N1065" i="5"/>
  <c r="L944" i="5"/>
  <c r="N944" i="5"/>
  <c r="L280" i="5"/>
  <c r="N280" i="5"/>
  <c r="L40" i="5"/>
  <c r="N40" i="5"/>
  <c r="N310" i="5"/>
  <c r="L310" i="5"/>
  <c r="N1584" i="5"/>
  <c r="L1584" i="5"/>
  <c r="L1383" i="5"/>
  <c r="N1383" i="5"/>
  <c r="L1163" i="5"/>
  <c r="N1163" i="5"/>
  <c r="L968" i="5"/>
  <c r="N968" i="5"/>
  <c r="N122" i="5"/>
  <c r="L122" i="5"/>
  <c r="N82" i="5"/>
  <c r="L82" i="5"/>
  <c r="L771" i="5"/>
  <c r="N771" i="5"/>
  <c r="L1307" i="5"/>
  <c r="N1307" i="5"/>
  <c r="L1215" i="5"/>
  <c r="N1215" i="5"/>
  <c r="L1081" i="5"/>
  <c r="N1081" i="5"/>
  <c r="L902" i="5"/>
  <c r="N902" i="5"/>
  <c r="N709" i="5"/>
  <c r="L709" i="5"/>
  <c r="L86" i="5"/>
  <c r="N86" i="5"/>
  <c r="L54" i="5"/>
  <c r="N54" i="5"/>
  <c r="L1211" i="5"/>
  <c r="N1211" i="5"/>
  <c r="L184" i="5"/>
  <c r="N184" i="5"/>
  <c r="L1718" i="5"/>
  <c r="N1718" i="5"/>
  <c r="L1477" i="5"/>
  <c r="N1477" i="5"/>
  <c r="L1409" i="5"/>
  <c r="N1409" i="5"/>
  <c r="L1353" i="5"/>
  <c r="N1353" i="5"/>
  <c r="N1199" i="5"/>
  <c r="L1199" i="5"/>
  <c r="L1121" i="5"/>
  <c r="N1121" i="5"/>
  <c r="L1000" i="5"/>
  <c r="N1000" i="5"/>
  <c r="L876" i="5"/>
  <c r="N876" i="5"/>
  <c r="L192" i="5"/>
  <c r="N192" i="5"/>
  <c r="L62" i="5"/>
  <c r="N62" i="5"/>
  <c r="L30" i="5"/>
  <c r="N30" i="5"/>
  <c r="L894" i="5"/>
  <c r="N894" i="5"/>
  <c r="L2" i="5"/>
  <c r="N2" i="5"/>
  <c r="N6" i="11"/>
  <c r="L6" i="11"/>
  <c r="L4" i="11"/>
  <c r="N4" i="11"/>
  <c r="N1226" i="5"/>
  <c r="L1226" i="5"/>
  <c r="N1315" i="5"/>
  <c r="L1315" i="5"/>
  <c r="L1564" i="5"/>
  <c r="N1564" i="5"/>
  <c r="L1781" i="5"/>
  <c r="N1781" i="5"/>
  <c r="N1788" i="5"/>
  <c r="L1788" i="5"/>
  <c r="N134" i="5"/>
  <c r="L134" i="5"/>
  <c r="L785" i="5"/>
  <c r="N785" i="5"/>
  <c r="L929" i="5"/>
  <c r="N929" i="5"/>
  <c r="L1380" i="5"/>
  <c r="N1380" i="5"/>
  <c r="L1699" i="5"/>
  <c r="N1699" i="5"/>
  <c r="N22" i="5"/>
  <c r="L22" i="5"/>
  <c r="N31" i="5"/>
  <c r="L31" i="5"/>
  <c r="N297" i="5"/>
  <c r="L297" i="5"/>
  <c r="L520" i="5"/>
  <c r="N520" i="5"/>
  <c r="L1710" i="5"/>
  <c r="N1710" i="5"/>
  <c r="L269" i="5"/>
  <c r="N269" i="5"/>
  <c r="L738" i="5"/>
  <c r="N738" i="5"/>
  <c r="N418" i="5"/>
  <c r="L418" i="5"/>
  <c r="L234" i="5"/>
  <c r="N234" i="5"/>
  <c r="N1814" i="5"/>
  <c r="N502" i="5"/>
  <c r="L502" i="5"/>
  <c r="N630" i="5"/>
  <c r="L630" i="5"/>
  <c r="L558" i="5"/>
  <c r="N558" i="5"/>
  <c r="N686" i="5"/>
  <c r="L686" i="5"/>
  <c r="N780" i="5"/>
  <c r="L780" i="5"/>
  <c r="L455" i="5"/>
  <c r="N455" i="5"/>
  <c r="N1478" i="5"/>
  <c r="L1478" i="5"/>
  <c r="N1130" i="5"/>
  <c r="L1130" i="5"/>
  <c r="N838" i="5"/>
  <c r="L838" i="5"/>
  <c r="N1498" i="5"/>
  <c r="L1498" i="5"/>
  <c r="N1085" i="5"/>
  <c r="L1085" i="5"/>
  <c r="N1150" i="5"/>
  <c r="L1150" i="5"/>
  <c r="L1466" i="5"/>
  <c r="N1466" i="5"/>
  <c r="N1440" i="5"/>
  <c r="L1440" i="5"/>
  <c r="L1444" i="5"/>
  <c r="N1444" i="5"/>
  <c r="L1616" i="5"/>
  <c r="N1616" i="5"/>
  <c r="N1563" i="5"/>
  <c r="L1563" i="5"/>
  <c r="L1634" i="5"/>
  <c r="N1634" i="5"/>
  <c r="L1677" i="5"/>
  <c r="N1677" i="5"/>
  <c r="N1778" i="5"/>
  <c r="L1778" i="5"/>
  <c r="N479" i="5"/>
  <c r="L479" i="5"/>
  <c r="L543" i="5"/>
  <c r="N543" i="5"/>
  <c r="L607" i="5"/>
  <c r="N607" i="5"/>
  <c r="L671" i="5"/>
  <c r="N671" i="5"/>
  <c r="N794" i="5"/>
  <c r="L794" i="5"/>
  <c r="L1176" i="5"/>
  <c r="N1176" i="5"/>
  <c r="L832" i="5"/>
  <c r="N832" i="5"/>
  <c r="N983" i="5"/>
  <c r="L983" i="5"/>
  <c r="N1170" i="5"/>
  <c r="L1170" i="5"/>
  <c r="L1172" i="5"/>
  <c r="N1172" i="5"/>
  <c r="N1532" i="5"/>
  <c r="L1532" i="5"/>
  <c r="L1118" i="5"/>
  <c r="N1118" i="5"/>
  <c r="L1504" i="5"/>
  <c r="N1504" i="5"/>
  <c r="N1474" i="5"/>
  <c r="L1474" i="5"/>
  <c r="L1346" i="5"/>
  <c r="N1346" i="5"/>
  <c r="N1540" i="5"/>
  <c r="L1540" i="5"/>
  <c r="N1636" i="5"/>
  <c r="L1636" i="5"/>
  <c r="N1668" i="5"/>
  <c r="L1668" i="5"/>
  <c r="L1671" i="5"/>
  <c r="N1671" i="5"/>
  <c r="L1708" i="5"/>
  <c r="N1708" i="5"/>
  <c r="N821" i="5"/>
  <c r="L821" i="5"/>
  <c r="L797" i="5"/>
  <c r="N797" i="5"/>
  <c r="L1208" i="5"/>
  <c r="N1208" i="5"/>
  <c r="L814" i="5"/>
  <c r="N814" i="5"/>
  <c r="L943" i="5"/>
  <c r="N943" i="5"/>
  <c r="N1216" i="5"/>
  <c r="L1216" i="5"/>
  <c r="N1274" i="5"/>
  <c r="L1274" i="5"/>
  <c r="N1188" i="5"/>
  <c r="L1188" i="5"/>
  <c r="L1472" i="5"/>
  <c r="N1472" i="5"/>
  <c r="L1581" i="5"/>
  <c r="N1581" i="5"/>
  <c r="L1382" i="5"/>
  <c r="N1382" i="5"/>
  <c r="N1640" i="5"/>
  <c r="L1640" i="5"/>
  <c r="N1603" i="5"/>
  <c r="L1603" i="5"/>
  <c r="L1681" i="5"/>
  <c r="N1681" i="5"/>
  <c r="L1805" i="5"/>
  <c r="N1805" i="5"/>
  <c r="N1810" i="5"/>
  <c r="L1810" i="5"/>
  <c r="N1765" i="5"/>
  <c r="L1765" i="5"/>
  <c r="N467" i="5"/>
  <c r="L467" i="5"/>
  <c r="N531" i="5"/>
  <c r="L531" i="5"/>
  <c r="N659" i="5"/>
  <c r="L659" i="5"/>
  <c r="L770" i="5"/>
  <c r="N770" i="5"/>
  <c r="L748" i="5"/>
  <c r="N748" i="5"/>
  <c r="L739" i="5"/>
  <c r="N739" i="5"/>
  <c r="N875" i="5"/>
  <c r="L875" i="5"/>
  <c r="N1003" i="5"/>
  <c r="L1003" i="5"/>
  <c r="L1146" i="5"/>
  <c r="N1146" i="5"/>
  <c r="L1136" i="5"/>
  <c r="N1136" i="5"/>
  <c r="L1496" i="5"/>
  <c r="N1496" i="5"/>
  <c r="L1296" i="5"/>
  <c r="N1296" i="5"/>
  <c r="L1430" i="5"/>
  <c r="N1430" i="5"/>
  <c r="L1414" i="5"/>
  <c r="N1414" i="5"/>
  <c r="L1518" i="5"/>
  <c r="N1518" i="5"/>
  <c r="N1593" i="5"/>
  <c r="L1593" i="5"/>
  <c r="N1740" i="5"/>
  <c r="L1740" i="5"/>
  <c r="L1607" i="5"/>
  <c r="N1607" i="5"/>
  <c r="N1757" i="5"/>
  <c r="L1757" i="5"/>
  <c r="L1723" i="5"/>
  <c r="N1723" i="5"/>
  <c r="N1719" i="5"/>
  <c r="L1719" i="5"/>
  <c r="N1470" i="5"/>
  <c r="L1470" i="5"/>
  <c r="N1406" i="5"/>
  <c r="L1406" i="5"/>
  <c r="N743" i="5"/>
  <c r="L743" i="5"/>
  <c r="L1706" i="5"/>
  <c r="N1706" i="5"/>
  <c r="L1674" i="5"/>
  <c r="N1674" i="5"/>
  <c r="N1642" i="5"/>
  <c r="L1642" i="5"/>
  <c r="L1758" i="5"/>
  <c r="N1758" i="5"/>
  <c r="N1790" i="5"/>
  <c r="L1790" i="5"/>
  <c r="L1657" i="5"/>
  <c r="N1657" i="5"/>
  <c r="L1721" i="5"/>
  <c r="N1721" i="5"/>
  <c r="L880" i="5"/>
  <c r="N880" i="5"/>
  <c r="N1695" i="5"/>
  <c r="L1695" i="5"/>
  <c r="L928" i="5"/>
  <c r="N928" i="5"/>
  <c r="L1395" i="5"/>
  <c r="N1395" i="5"/>
  <c r="L1347" i="5"/>
  <c r="N1347" i="5"/>
  <c r="L1291" i="5"/>
  <c r="N1291" i="5"/>
  <c r="L1113" i="5"/>
  <c r="N1113" i="5"/>
  <c r="L226" i="5"/>
  <c r="N226" i="5"/>
  <c r="L1513" i="5"/>
  <c r="N1513" i="5"/>
  <c r="L896" i="5"/>
  <c r="N896" i="5"/>
  <c r="L1373" i="5"/>
  <c r="N1373" i="5"/>
  <c r="L1775" i="5"/>
  <c r="N1775" i="5"/>
  <c r="L1241" i="5"/>
  <c r="N1241" i="5"/>
  <c r="N818" i="5"/>
  <c r="L818" i="5"/>
  <c r="L1423" i="5"/>
  <c r="N1423" i="5"/>
  <c r="N1022" i="5"/>
  <c r="L1022" i="5"/>
  <c r="L988" i="5"/>
  <c r="N988" i="5"/>
  <c r="L1568" i="5"/>
  <c r="N1568" i="5"/>
  <c r="L1257" i="5"/>
  <c r="N1257" i="5"/>
  <c r="L1036" i="5"/>
  <c r="N1036" i="5"/>
  <c r="L908" i="5"/>
  <c r="N908" i="5"/>
  <c r="L210" i="5"/>
  <c r="N210" i="5"/>
  <c r="N962" i="5"/>
  <c r="L962" i="5"/>
  <c r="N50" i="5"/>
  <c r="L50" i="5"/>
  <c r="L1391" i="5"/>
  <c r="N1391" i="5"/>
  <c r="L1205" i="5"/>
  <c r="N1205" i="5"/>
  <c r="N1006" i="5"/>
  <c r="L1006" i="5"/>
  <c r="L144" i="5"/>
  <c r="N144" i="5"/>
  <c r="L1499" i="5"/>
  <c r="N1499" i="5"/>
  <c r="L1289" i="5"/>
  <c r="N1289" i="5"/>
  <c r="L956" i="5"/>
  <c r="N956" i="5"/>
  <c r="L48" i="5"/>
  <c r="N48" i="5"/>
  <c r="L1693" i="5"/>
  <c r="N1693" i="5"/>
  <c r="L1191" i="5"/>
  <c r="N1191" i="5"/>
  <c r="L176" i="5"/>
  <c r="N176" i="5"/>
  <c r="L194" i="5"/>
  <c r="N194" i="5"/>
  <c r="L1662" i="5"/>
  <c r="N1662" i="5"/>
  <c r="N1441" i="5"/>
  <c r="L1441" i="5"/>
  <c r="L715" i="5"/>
  <c r="N715" i="5"/>
  <c r="L1073" i="5"/>
  <c r="N1073" i="5"/>
  <c r="L1511" i="5"/>
  <c r="N1511" i="5"/>
  <c r="N1419" i="5"/>
  <c r="L1419" i="5"/>
  <c r="L1363" i="5"/>
  <c r="N1363" i="5"/>
  <c r="L1321" i="5"/>
  <c r="N1321" i="5"/>
  <c r="L1189" i="5"/>
  <c r="N1189" i="5"/>
  <c r="L1099" i="5"/>
  <c r="N1099" i="5"/>
  <c r="N1014" i="5"/>
  <c r="L1014" i="5"/>
  <c r="N950" i="5"/>
  <c r="L950" i="5"/>
  <c r="L186" i="5"/>
  <c r="N186" i="5"/>
  <c r="L104" i="5"/>
  <c r="N104" i="5"/>
  <c r="L920" i="5"/>
  <c r="N920" i="5"/>
  <c r="L112" i="5"/>
  <c r="N112" i="5"/>
  <c r="N1797" i="5"/>
  <c r="L1797" i="5"/>
  <c r="N1420" i="5"/>
  <c r="L1420" i="5"/>
  <c r="N1364" i="5"/>
  <c r="L1364" i="5"/>
  <c r="L1243" i="5"/>
  <c r="N1243" i="5"/>
  <c r="L1179" i="5"/>
  <c r="N1179" i="5"/>
  <c r="L1048" i="5"/>
  <c r="N1048" i="5"/>
  <c r="L974" i="5"/>
  <c r="N974" i="5"/>
  <c r="L717" i="5"/>
  <c r="N717" i="5"/>
  <c r="N42" i="5"/>
  <c r="L42" i="5"/>
  <c r="L1560" i="5"/>
  <c r="N1560" i="5"/>
  <c r="L1487" i="5"/>
  <c r="N1487" i="5"/>
  <c r="L1388" i="5"/>
  <c r="N1388" i="5"/>
  <c r="L1225" i="5"/>
  <c r="N1225" i="5"/>
  <c r="L1040" i="5"/>
  <c r="N1040" i="5"/>
  <c r="L912" i="5"/>
  <c r="N912" i="5"/>
  <c r="L88" i="5"/>
  <c r="N88" i="5"/>
  <c r="L20" i="5"/>
  <c r="N20" i="5"/>
  <c r="L200" i="5"/>
  <c r="N200" i="5"/>
  <c r="L1485" i="5"/>
  <c r="N1485" i="5"/>
  <c r="N1355" i="5"/>
  <c r="L1355" i="5"/>
  <c r="L1123" i="5"/>
  <c r="N1123" i="5"/>
  <c r="L904" i="5"/>
  <c r="N904" i="5"/>
  <c r="L138" i="5"/>
  <c r="N138" i="5"/>
  <c r="N1689" i="5"/>
  <c r="L1689" i="5"/>
  <c r="N1287" i="5"/>
  <c r="L1287" i="5"/>
  <c r="L1169" i="5"/>
  <c r="N1169" i="5"/>
  <c r="L1067" i="5"/>
  <c r="N1067" i="5"/>
  <c r="L1018" i="5"/>
  <c r="N1018" i="5"/>
  <c r="L954" i="5"/>
  <c r="N954" i="5"/>
  <c r="L890" i="5"/>
  <c r="N890" i="5"/>
  <c r="L302" i="5"/>
  <c r="N302" i="5"/>
  <c r="L78" i="5"/>
  <c r="N78" i="5"/>
  <c r="L46" i="5"/>
  <c r="N46" i="5"/>
  <c r="N958" i="5"/>
  <c r="L958" i="5"/>
  <c r="L753" i="5"/>
  <c r="N753" i="5"/>
  <c r="L128" i="5"/>
  <c r="N128" i="5"/>
  <c r="L1592" i="5"/>
  <c r="N1592" i="5"/>
  <c r="N1457" i="5"/>
  <c r="L1457" i="5"/>
  <c r="L1390" i="5"/>
  <c r="N1390" i="5"/>
  <c r="L1317" i="5"/>
  <c r="N1317" i="5"/>
  <c r="L1185" i="5"/>
  <c r="N1185" i="5"/>
  <c r="L1044" i="5"/>
  <c r="N1044" i="5"/>
  <c r="L980" i="5"/>
  <c r="N980" i="5"/>
  <c r="N826" i="5"/>
  <c r="L826" i="5"/>
  <c r="L160" i="5"/>
  <c r="N160" i="5"/>
  <c r="L1030" i="5"/>
  <c r="N1030" i="5"/>
  <c r="L966" i="5"/>
  <c r="N966" i="5"/>
  <c r="L866" i="5"/>
  <c r="N866" i="5"/>
  <c r="L2" i="11"/>
  <c r="N2" i="11"/>
  <c r="N305" i="5"/>
  <c r="L305" i="5"/>
  <c r="L430" i="5"/>
  <c r="N430" i="5"/>
  <c r="L68" i="5"/>
  <c r="N68" i="5"/>
  <c r="L965" i="5"/>
  <c r="N965" i="5"/>
  <c r="L989" i="5"/>
  <c r="N989" i="5"/>
  <c r="L6" i="5"/>
  <c r="N6" i="5"/>
  <c r="N169" i="5"/>
  <c r="L169" i="5"/>
  <c r="N111" i="5"/>
  <c r="L111" i="5"/>
  <c r="N137" i="5"/>
  <c r="L137" i="5"/>
  <c r="L867" i="5"/>
  <c r="N867" i="5"/>
  <c r="N149" i="5"/>
  <c r="L149" i="5"/>
  <c r="N348" i="5"/>
  <c r="L348" i="5"/>
  <c r="N604" i="5"/>
  <c r="L604" i="5"/>
  <c r="N680" i="5"/>
  <c r="L680" i="5"/>
  <c r="L325" i="5"/>
  <c r="N325" i="5"/>
  <c r="N386" i="5"/>
  <c r="L386" i="5"/>
  <c r="N514" i="5"/>
  <c r="L514" i="5"/>
  <c r="N642" i="5"/>
  <c r="L642" i="5"/>
  <c r="N734" i="5"/>
  <c r="L734" i="5"/>
  <c r="N355" i="5"/>
  <c r="L355" i="5"/>
  <c r="N419" i="5"/>
  <c r="L419" i="5"/>
  <c r="L158" i="5"/>
  <c r="N158" i="5"/>
  <c r="L1703" i="5"/>
  <c r="N1703" i="5"/>
  <c r="L214" i="5"/>
  <c r="N214" i="5"/>
  <c r="L909" i="5"/>
  <c r="N909" i="5"/>
  <c r="L1233" i="5"/>
  <c r="N1233" i="5"/>
  <c r="L1475" i="5"/>
  <c r="N1475" i="5"/>
  <c r="N1455" i="5"/>
  <c r="L1455" i="5"/>
  <c r="L121" i="5"/>
  <c r="N121" i="5"/>
  <c r="L672" i="5"/>
  <c r="N672" i="5"/>
  <c r="L199" i="5"/>
  <c r="N199" i="5"/>
  <c r="L384" i="5"/>
  <c r="N384" i="5"/>
  <c r="L109" i="5"/>
  <c r="N109" i="5"/>
  <c r="L356" i="5"/>
  <c r="N356" i="5"/>
  <c r="L612" i="5"/>
  <c r="N612" i="5"/>
  <c r="N440" i="5"/>
  <c r="L440" i="5"/>
  <c r="L115" i="5"/>
  <c r="N115" i="5"/>
  <c r="L311" i="5"/>
  <c r="N311" i="5"/>
  <c r="N377" i="5"/>
  <c r="L377" i="5"/>
  <c r="L441" i="5"/>
  <c r="N441" i="5"/>
  <c r="N505" i="5"/>
  <c r="L505" i="5"/>
  <c r="L569" i="5"/>
  <c r="N569" i="5"/>
  <c r="L633" i="5"/>
  <c r="N633" i="5"/>
  <c r="L697" i="5"/>
  <c r="N697" i="5"/>
  <c r="N470" i="5"/>
  <c r="L470" i="5"/>
  <c r="N598" i="5"/>
  <c r="L598" i="5"/>
  <c r="L526" i="5"/>
  <c r="N526" i="5"/>
  <c r="L654" i="5"/>
  <c r="N654" i="5"/>
  <c r="L740" i="5"/>
  <c r="N740" i="5"/>
  <c r="N773" i="5"/>
  <c r="L773" i="5"/>
  <c r="L1200" i="5"/>
  <c r="N1200" i="5"/>
  <c r="L733" i="5"/>
  <c r="N733" i="5"/>
  <c r="N887" i="5"/>
  <c r="L887" i="5"/>
  <c r="N987" i="5"/>
  <c r="L987" i="5"/>
  <c r="L1280" i="5"/>
  <c r="N1280" i="5"/>
  <c r="N1266" i="5"/>
  <c r="L1266" i="5"/>
  <c r="N1093" i="5"/>
  <c r="L1093" i="5"/>
  <c r="N1302" i="5"/>
  <c r="L1302" i="5"/>
  <c r="L1358" i="5"/>
  <c r="N1358" i="5"/>
  <c r="N1632" i="5"/>
  <c r="L1632" i="5"/>
  <c r="N1575" i="5"/>
  <c r="L1575" i="5"/>
  <c r="L1760" i="5"/>
  <c r="N1760" i="5"/>
  <c r="L551" i="5"/>
  <c r="N551" i="5"/>
  <c r="L679" i="5"/>
  <c r="N679" i="5"/>
  <c r="L719" i="5"/>
  <c r="N719" i="5"/>
  <c r="L995" i="5"/>
  <c r="N995" i="5"/>
  <c r="L1196" i="5"/>
  <c r="N1196" i="5"/>
  <c r="L1552" i="5"/>
  <c r="N1552" i="5"/>
  <c r="L1354" i="5"/>
  <c r="N1354" i="5"/>
  <c r="N1609" i="5"/>
  <c r="L1609" i="5"/>
  <c r="L1663" i="5"/>
  <c r="N1663" i="5"/>
  <c r="N704" i="5"/>
  <c r="L704" i="5"/>
  <c r="N815" i="5"/>
  <c r="L815" i="5"/>
  <c r="L824" i="5"/>
  <c r="N824" i="5"/>
  <c r="L1212" i="5"/>
  <c r="N1212" i="5"/>
  <c r="N1520" i="5"/>
  <c r="L1520" i="5"/>
  <c r="N1402" i="5"/>
  <c r="L1402" i="5"/>
  <c r="N1594" i="5"/>
  <c r="L1594" i="5"/>
  <c r="L1692" i="5"/>
  <c r="N1692" i="5"/>
  <c r="L1715" i="5"/>
  <c r="N1715" i="5"/>
  <c r="L603" i="5"/>
  <c r="N603" i="5"/>
  <c r="N778" i="5"/>
  <c r="L778" i="5"/>
  <c r="L747" i="5"/>
  <c r="N747" i="5"/>
  <c r="L1027" i="5"/>
  <c r="N1027" i="5"/>
  <c r="N1180" i="5"/>
  <c r="L1180" i="5"/>
  <c r="N1427" i="5"/>
  <c r="L1427" i="5"/>
  <c r="N1623" i="5"/>
  <c r="L1623" i="5"/>
  <c r="L1697" i="5"/>
  <c r="N1697" i="5"/>
  <c r="N1754" i="5"/>
  <c r="L1754" i="5"/>
  <c r="N198" i="5"/>
  <c r="L198" i="5"/>
  <c r="N933" i="5"/>
  <c r="L933" i="5"/>
  <c r="L993" i="5"/>
  <c r="N993" i="5"/>
  <c r="L1299" i="5"/>
  <c r="N1299" i="5"/>
  <c r="N1566" i="5"/>
  <c r="L1566" i="5"/>
  <c r="L1787" i="5"/>
  <c r="N1787" i="5"/>
  <c r="N360" i="5"/>
  <c r="L360" i="5"/>
  <c r="L95" i="5"/>
  <c r="N95" i="5"/>
  <c r="N841" i="5"/>
  <c r="L841" i="5"/>
  <c r="L1598" i="5"/>
  <c r="N1598" i="5"/>
  <c r="L330" i="5"/>
  <c r="N330" i="5"/>
  <c r="L387" i="5"/>
  <c r="N387" i="5"/>
  <c r="N406" i="5"/>
  <c r="L406" i="5"/>
  <c r="L462" i="5"/>
  <c r="N462" i="5"/>
  <c r="L1158" i="5"/>
  <c r="N1158" i="5"/>
  <c r="L615" i="5"/>
  <c r="N615" i="5"/>
  <c r="N1062" i="5"/>
  <c r="L1062" i="5"/>
  <c r="N1646" i="5"/>
  <c r="L1646" i="5"/>
  <c r="N1738" i="5"/>
  <c r="L1738" i="5"/>
  <c r="L539" i="5"/>
  <c r="N539" i="5"/>
  <c r="N667" i="5"/>
  <c r="L667" i="5"/>
  <c r="L1101" i="5"/>
  <c r="N1101" i="5"/>
  <c r="N1458" i="5"/>
  <c r="L1458" i="5"/>
  <c r="N1471" i="5"/>
  <c r="L1471" i="5"/>
  <c r="L1366" i="5"/>
  <c r="N1366" i="5"/>
  <c r="L1460" i="5"/>
  <c r="N1460" i="5"/>
  <c r="L1648" i="5"/>
  <c r="N1648" i="5"/>
  <c r="L1661" i="5"/>
  <c r="N1661" i="5"/>
  <c r="L1588" i="5"/>
  <c r="N1588" i="5"/>
  <c r="L495" i="5"/>
  <c r="N495" i="5"/>
  <c r="N559" i="5"/>
  <c r="L559" i="5"/>
  <c r="N623" i="5"/>
  <c r="L623" i="5"/>
  <c r="N687" i="5"/>
  <c r="L687" i="5"/>
  <c r="L823" i="5"/>
  <c r="N823" i="5"/>
  <c r="L727" i="5"/>
  <c r="N727" i="5"/>
  <c r="L883" i="5"/>
  <c r="N883" i="5"/>
  <c r="L1011" i="5"/>
  <c r="N1011" i="5"/>
  <c r="L1202" i="5"/>
  <c r="N1202" i="5"/>
  <c r="N1220" i="5"/>
  <c r="L1220" i="5"/>
  <c r="N1070" i="5"/>
  <c r="L1070" i="5"/>
  <c r="N1134" i="5"/>
  <c r="L1134" i="5"/>
  <c r="L1300" i="5"/>
  <c r="N1300" i="5"/>
  <c r="N1314" i="5"/>
  <c r="L1314" i="5"/>
  <c r="N1506" i="5"/>
  <c r="L1506" i="5"/>
  <c r="N1362" i="5"/>
  <c r="L1362" i="5"/>
  <c r="N1651" i="5"/>
  <c r="L1651" i="5"/>
  <c r="L1625" i="5"/>
  <c r="N1625" i="5"/>
  <c r="L1567" i="5"/>
  <c r="N1567" i="5"/>
  <c r="N1735" i="5"/>
  <c r="L1735" i="5"/>
  <c r="N1716" i="5"/>
  <c r="L1716" i="5"/>
  <c r="L1763" i="5"/>
  <c r="N1763" i="5"/>
  <c r="N1784" i="5"/>
  <c r="L1784" i="5"/>
  <c r="N712" i="5"/>
  <c r="L712" i="5"/>
  <c r="L844" i="5"/>
  <c r="N844" i="5"/>
  <c r="L847" i="5"/>
  <c r="N847" i="5"/>
  <c r="L721" i="5"/>
  <c r="N721" i="5"/>
  <c r="L846" i="5"/>
  <c r="N846" i="5"/>
  <c r="N967" i="5"/>
  <c r="L967" i="5"/>
  <c r="L1082" i="5"/>
  <c r="N1082" i="5"/>
  <c r="L1445" i="5"/>
  <c r="N1445" i="5"/>
  <c r="L1252" i="5"/>
  <c r="N1252" i="5"/>
  <c r="N1303" i="5"/>
  <c r="L1303" i="5"/>
  <c r="L1294" i="5"/>
  <c r="N1294" i="5"/>
  <c r="L1655" i="5"/>
  <c r="N1655" i="5"/>
  <c r="N1610" i="5"/>
  <c r="L1610" i="5"/>
  <c r="N1635" i="5"/>
  <c r="L1635" i="5"/>
  <c r="N1654" i="5"/>
  <c r="L1654" i="5"/>
  <c r="N1756" i="5"/>
  <c r="L1756" i="5"/>
  <c r="L1739" i="5"/>
  <c r="N1739" i="5"/>
  <c r="L1745" i="5"/>
  <c r="N1745" i="5"/>
  <c r="N483" i="5"/>
  <c r="L483" i="5"/>
  <c r="N547" i="5"/>
  <c r="L547" i="5"/>
  <c r="L611" i="5"/>
  <c r="N611" i="5"/>
  <c r="N675" i="5"/>
  <c r="L675" i="5"/>
  <c r="N789" i="5"/>
  <c r="L789" i="5"/>
  <c r="N869" i="5"/>
  <c r="L869" i="5"/>
  <c r="L774" i="5"/>
  <c r="N774" i="5"/>
  <c r="L915" i="5"/>
  <c r="N915" i="5"/>
  <c r="L1043" i="5"/>
  <c r="N1043" i="5"/>
  <c r="N1178" i="5"/>
  <c r="L1178" i="5"/>
  <c r="L1204" i="5"/>
  <c r="N1204" i="5"/>
  <c r="N1198" i="5"/>
  <c r="L1198" i="5"/>
  <c r="L1326" i="5"/>
  <c r="N1326" i="5"/>
  <c r="N1516" i="5"/>
  <c r="L1516" i="5"/>
  <c r="L1435" i="5"/>
  <c r="N1435" i="5"/>
  <c r="N1577" i="5"/>
  <c r="L1577" i="5"/>
  <c r="N1628" i="5"/>
  <c r="L1628" i="5"/>
  <c r="L1639" i="5"/>
  <c r="N1639" i="5"/>
  <c r="N1679" i="5"/>
  <c r="L1679" i="5"/>
  <c r="L1713" i="5"/>
  <c r="N1713" i="5"/>
  <c r="L1702" i="5"/>
  <c r="N1702" i="5"/>
  <c r="N1428" i="5"/>
  <c r="L1428" i="5"/>
  <c r="L1578" i="5"/>
  <c r="N1578" i="5"/>
  <c r="N766" i="5"/>
  <c r="L766" i="5"/>
  <c r="N1222" i="5"/>
  <c r="L1222" i="5"/>
  <c r="L1328" i="5"/>
  <c r="N1328" i="5"/>
  <c r="L515" i="5"/>
  <c r="N515" i="5"/>
  <c r="L643" i="5"/>
  <c r="N643" i="5"/>
  <c r="N723" i="5"/>
  <c r="L723" i="5"/>
  <c r="L1450" i="5"/>
  <c r="N1450" i="5"/>
  <c r="L1370" i="5"/>
  <c r="N1370" i="5"/>
  <c r="N1678" i="5"/>
  <c r="L1678" i="5"/>
  <c r="L1700" i="5"/>
  <c r="N1700" i="5"/>
  <c r="L1481" i="5"/>
  <c r="N1481" i="5"/>
  <c r="L1131" i="5"/>
  <c r="N1131" i="5"/>
  <c r="L1397" i="5"/>
  <c r="N1397" i="5"/>
  <c r="N232" i="5"/>
  <c r="L232" i="5"/>
  <c r="L1219" i="5"/>
  <c r="N1219" i="5"/>
  <c r="L992" i="5"/>
  <c r="N992" i="5"/>
  <c r="L930" i="5"/>
  <c r="N930" i="5"/>
  <c r="L960" i="5"/>
  <c r="N960" i="5"/>
  <c r="L1489" i="5"/>
  <c r="N1489" i="5"/>
  <c r="L1369" i="5"/>
  <c r="N1369" i="5"/>
  <c r="L1181" i="5"/>
  <c r="N1181" i="5"/>
  <c r="L1521" i="5"/>
  <c r="N1521" i="5"/>
  <c r="N1107" i="5"/>
  <c r="L1107" i="5"/>
  <c r="L120" i="5"/>
  <c r="N120" i="5"/>
  <c r="L256" i="5"/>
  <c r="N256" i="5"/>
  <c r="L1365" i="5"/>
  <c r="N1365" i="5"/>
  <c r="N926" i="5"/>
  <c r="L926" i="5"/>
  <c r="L1503" i="5"/>
  <c r="N1503" i="5"/>
  <c r="L1361" i="5"/>
  <c r="N1361" i="5"/>
  <c r="N1183" i="5"/>
  <c r="L1183" i="5"/>
  <c r="L1004" i="5"/>
  <c r="N1004" i="5"/>
  <c r="L878" i="5"/>
  <c r="N878" i="5"/>
  <c r="N910" i="5"/>
  <c r="L910" i="5"/>
  <c r="L1783" i="5"/>
  <c r="N1783" i="5"/>
  <c r="L1332" i="5"/>
  <c r="N1332" i="5"/>
  <c r="L1177" i="5"/>
  <c r="N1177" i="5"/>
  <c r="L964" i="5"/>
  <c r="N964" i="5"/>
  <c r="L1811" i="5"/>
  <c r="N1811" i="5"/>
  <c r="L1465" i="5"/>
  <c r="N1465" i="5"/>
  <c r="L1187" i="5"/>
  <c r="N1187" i="5"/>
  <c r="L892" i="5"/>
  <c r="N892" i="5"/>
  <c r="L978" i="5"/>
  <c r="N978" i="5"/>
  <c r="L1473" i="5"/>
  <c r="N1473" i="5"/>
  <c r="L1056" i="5"/>
  <c r="N1056" i="5"/>
  <c r="L1576" i="5"/>
  <c r="N1576" i="5"/>
  <c r="L288" i="5"/>
  <c r="N288" i="5"/>
  <c r="L914" i="5"/>
  <c r="N914" i="5"/>
  <c r="L98" i="5"/>
  <c r="N98" i="5"/>
  <c r="L1734" i="5"/>
  <c r="N1734" i="5"/>
  <c r="L1483" i="5"/>
  <c r="N1483" i="5"/>
  <c r="L1399" i="5"/>
  <c r="N1399" i="5"/>
  <c r="L1356" i="5"/>
  <c r="N1356" i="5"/>
  <c r="L1283" i="5"/>
  <c r="N1283" i="5"/>
  <c r="L1175" i="5"/>
  <c r="N1175" i="5"/>
  <c r="L1058" i="5"/>
  <c r="N1058" i="5"/>
  <c r="L856" i="5"/>
  <c r="N856" i="5"/>
  <c r="L258" i="5"/>
  <c r="N258" i="5"/>
  <c r="L170" i="5"/>
  <c r="N170" i="5"/>
  <c r="L29" i="5"/>
  <c r="N29" i="5"/>
  <c r="L898" i="5"/>
  <c r="N898" i="5"/>
  <c r="N136" i="5"/>
  <c r="L136" i="5"/>
  <c r="N1750" i="5"/>
  <c r="L1750" i="5"/>
  <c r="L1401" i="5"/>
  <c r="N1401" i="5"/>
  <c r="L1313" i="5"/>
  <c r="N1313" i="5"/>
  <c r="L1227" i="5"/>
  <c r="N1227" i="5"/>
  <c r="L1143" i="5"/>
  <c r="N1143" i="5"/>
  <c r="L1028" i="5"/>
  <c r="N1028" i="5"/>
  <c r="L952" i="5"/>
  <c r="N952" i="5"/>
  <c r="L240" i="5"/>
  <c r="N240" i="5"/>
  <c r="L1525" i="5"/>
  <c r="N1525" i="5"/>
  <c r="N1463" i="5"/>
  <c r="L1463" i="5"/>
  <c r="L1379" i="5"/>
  <c r="N1379" i="5"/>
  <c r="L1155" i="5"/>
  <c r="N1155" i="5"/>
  <c r="L1008" i="5"/>
  <c r="N1008" i="5"/>
  <c r="L864" i="5"/>
  <c r="N864" i="5"/>
  <c r="L72" i="5"/>
  <c r="N72" i="5"/>
  <c r="L948" i="5"/>
  <c r="N948" i="5"/>
  <c r="L74" i="5"/>
  <c r="N74" i="5"/>
  <c r="L1449" i="5"/>
  <c r="N1449" i="5"/>
  <c r="L1293" i="5"/>
  <c r="N1293" i="5"/>
  <c r="L1042" i="5"/>
  <c r="N1042" i="5"/>
  <c r="L326" i="5"/>
  <c r="N326" i="5"/>
  <c r="L1742" i="5"/>
  <c r="N1742" i="5"/>
  <c r="L886" i="5"/>
  <c r="N886" i="5"/>
  <c r="L290" i="5"/>
  <c r="N290" i="5"/>
  <c r="L1377" i="5"/>
  <c r="N1377" i="5"/>
  <c r="L1261" i="5"/>
  <c r="N1261" i="5"/>
  <c r="L1153" i="5"/>
  <c r="N1153" i="5"/>
  <c r="N1054" i="5"/>
  <c r="L1054" i="5"/>
  <c r="N842" i="5"/>
  <c r="L842" i="5"/>
  <c r="L252" i="5"/>
  <c r="N252" i="5"/>
  <c r="L70" i="5"/>
  <c r="N70" i="5"/>
  <c r="L38" i="5"/>
  <c r="N38" i="5"/>
  <c r="L936" i="5"/>
  <c r="N936" i="5"/>
  <c r="L264" i="5"/>
  <c r="N264" i="5"/>
  <c r="N34" i="5"/>
  <c r="L34" i="5"/>
  <c r="N1517" i="5"/>
  <c r="L1517" i="5"/>
  <c r="L1447" i="5"/>
  <c r="N1447" i="5"/>
  <c r="L1367" i="5"/>
  <c r="N1367" i="5"/>
  <c r="L1285" i="5"/>
  <c r="N1285" i="5"/>
  <c r="L1161" i="5"/>
  <c r="N1161" i="5"/>
  <c r="L1032" i="5"/>
  <c r="N1032" i="5"/>
  <c r="L946" i="5"/>
  <c r="N946" i="5"/>
  <c r="L300" i="5"/>
  <c r="N300" i="5"/>
  <c r="L58" i="5"/>
  <c r="N58" i="5"/>
  <c r="L3" i="11"/>
  <c r="N3" i="11"/>
  <c r="L7" i="11"/>
  <c r="N7" i="11"/>
  <c r="L1946" i="5" l="1"/>
  <c r="N24" i="8" s="1"/>
  <c r="L8" i="11"/>
  <c r="N25" i="8" l="1"/>
  <c r="N26" i="8" l="1"/>
  <c r="S5" i="8" s="1"/>
  <c r="T5" i="8" s="1"/>
  <c r="O24" i="8"/>
  <c r="O25" i="8" s="1"/>
  <c r="P24" i="8"/>
  <c r="P25" i="8" s="1"/>
  <c r="O26" i="8" l="1"/>
  <c r="U5" i="8"/>
  <c r="P26" i="8"/>
</calcChain>
</file>

<file path=xl/sharedStrings.xml><?xml version="1.0" encoding="utf-8"?>
<sst xmlns="http://schemas.openxmlformats.org/spreadsheetml/2006/main" count="8845" uniqueCount="2380">
  <si>
    <t>Наименование муниципалитета</t>
  </si>
  <si>
    <t>Художественная</t>
  </si>
  <si>
    <t>Физкультурно-спортивная</t>
  </si>
  <si>
    <t>Количество учебных недель в году</t>
  </si>
  <si>
    <t>Направленность</t>
  </si>
  <si>
    <t>Учреждение</t>
  </si>
  <si>
    <t>Программа</t>
  </si>
  <si>
    <t>Количество мест</t>
  </si>
  <si>
    <t>Волейбол</t>
  </si>
  <si>
    <t>х</t>
  </si>
  <si>
    <t>Баскетбол</t>
  </si>
  <si>
    <t>Количество учебных часов в неделю</t>
  </si>
  <si>
    <t>ДОХОД учреждения по ПФ ДОД</t>
  </si>
  <si>
    <t>Объем муниципального задания ПФ ДОД, человеко-часов</t>
  </si>
  <si>
    <t>Туристско-краеведческая</t>
  </si>
  <si>
    <t>Естественнонаучная</t>
  </si>
  <si>
    <t>Техническая</t>
  </si>
  <si>
    <t>Прогнозный уровень инфляции (индексация расходов, не связанных с оплатой труда)</t>
  </si>
  <si>
    <t>Установленный процент охвата</t>
  </si>
  <si>
    <t>В том числе за счет средств областного бюджета (прогнозно)</t>
  </si>
  <si>
    <t>Объем финансового обеспечения ПФ ДОД, рублей</t>
  </si>
  <si>
    <t>Соблюдение установленного охвата</t>
  </si>
  <si>
    <t>Все дети от 5 до 18 лет</t>
  </si>
  <si>
    <t>Отраслевые коэффициенты</t>
  </si>
  <si>
    <t>Адаптированная программа для детей с ОВЗ</t>
  </si>
  <si>
    <t>Программа в дистанционной форме</t>
  </si>
  <si>
    <t>Программа в очно-заочной форме</t>
  </si>
  <si>
    <t>*Не может быть менее устанавливаемого для всех детей в возрасте от 5 до 18 лет</t>
  </si>
  <si>
    <t>Численность детей от 5 до 18 лет, всего</t>
  </si>
  <si>
    <t>Количество учебных недель в периоде обучения</t>
  </si>
  <si>
    <t>Стоимость 1 места в периоде обучения</t>
  </si>
  <si>
    <t>Оплата 1 места в периоде обучения сертификатом</t>
  </si>
  <si>
    <t>Доплата со стороны родителей за 1 место в периоде обучения</t>
  </si>
  <si>
    <t>Дети от 5 до 18 лет с ограниченными возможностями здоровья (ОВЗ)</t>
  </si>
  <si>
    <t>Социально-гуманитарная</t>
  </si>
  <si>
    <t>Дополнительная категория ( запоняется муниципалитетом самостоятельно)</t>
  </si>
  <si>
    <t>Территориальный коэффициент</t>
  </si>
  <si>
    <t>Территориальный коэффициент, установленный уполномоченным органом</t>
  </si>
  <si>
    <t>Объем чел.часов по иным исполнителям</t>
  </si>
  <si>
    <t>Наименование учреждения</t>
  </si>
  <si>
    <t>Контроль нормативных затрат</t>
  </si>
  <si>
    <t>Норматив затрат МЗ</t>
  </si>
  <si>
    <t>Продолжительность программы в год</t>
  </si>
  <si>
    <t>Норматив МЗ за чел/час</t>
  </si>
  <si>
    <t>Объем муниципального социального заказа, в том числе</t>
  </si>
  <si>
    <t>Количество часов для определения номинала сертификата</t>
  </si>
  <si>
    <t>Иной коэффициент устанавливаемый муниципалитетом</t>
  </si>
  <si>
    <t>Номинал социального сертификата, руб.</t>
  </si>
  <si>
    <t>Номинал социального сертификата, часы</t>
  </si>
  <si>
    <t>Число социальных сертификатов для определения объема фин.обеспечения</t>
  </si>
  <si>
    <t>Норматив затрат по МЗ</t>
  </si>
  <si>
    <t>Норматив МЗ</t>
  </si>
  <si>
    <t>По мун.заданию - неконкурентный способ, чел.часы</t>
  </si>
  <si>
    <t>По социальным сертификатам - конкурентный способ, чел.часы</t>
  </si>
  <si>
    <t>Максимальный норматив МЗ</t>
  </si>
  <si>
    <t>В том числе на финансирование иных исполнителей (допустимое значение от 2% до 10%)</t>
  </si>
  <si>
    <t>Максимальные нормативные затраты на 1 ч/час по услуге "Реализация дополнительных общеразвивающих программ", рублей  2025 года</t>
  </si>
  <si>
    <t>Максимальные нормативные затраты на 1 ч/час по услуге "Реализация дополнительных общеразвивающих программ", рублей  2026 года</t>
  </si>
  <si>
    <t>Максимальные нормативные затраты на 1 ч/час по услуге "Реализация дополнительных общеразвивающих программ", рублей 2027 года</t>
  </si>
  <si>
    <t>МБОУ "Гимназия № 1"</t>
  </si>
  <si>
    <t>МБОУ СОШ № 3</t>
  </si>
  <si>
    <t>МБОУ СОШ № 4</t>
  </si>
  <si>
    <t>МБОУ СОШ №6</t>
  </si>
  <si>
    <t>МБОУ СОШ №8</t>
  </si>
  <si>
    <t>МБОУ СОШ №9</t>
  </si>
  <si>
    <t>МБОУ СОШ № 10</t>
  </si>
  <si>
    <t>МБОУ СОШ № 12</t>
  </si>
  <si>
    <t>МБОУ СОШ № 14</t>
  </si>
  <si>
    <t>МБОУ "Лицей № 15"</t>
  </si>
  <si>
    <t>МБОУ "Гимназия № 16"</t>
  </si>
  <si>
    <t>МБОУ "Гимназия № 17"</t>
  </si>
  <si>
    <t>МБОУ СОШ №19</t>
  </si>
  <si>
    <t>МБОУ СОШ № 24</t>
  </si>
  <si>
    <t>МБОУ СОШ № 29</t>
  </si>
  <si>
    <t>МБОУ СОШ №32</t>
  </si>
  <si>
    <t>МБОУ МЛГ № 33</t>
  </si>
  <si>
    <t>МБОУ "Лицей № 34"</t>
  </si>
  <si>
    <t>МБОУ СОШ № 35</t>
  </si>
  <si>
    <t>МБОУ СОШ №36 "Новые горизонты"</t>
  </si>
  <si>
    <t>МБОУ "Марфинская СОШ"</t>
  </si>
  <si>
    <t>МБОУ ШОВЗ</t>
  </si>
  <si>
    <t>МБУ ДО ДЮЦ "Галактика"</t>
  </si>
  <si>
    <t>МБУ ДПО "УМЦ РО"</t>
  </si>
  <si>
    <t>МБОУ ЦППМС "Мытищинский"</t>
  </si>
  <si>
    <t>Норматив затрат по ПФ</t>
  </si>
  <si>
    <t xml:space="preserve">Я- иследователь </t>
  </si>
  <si>
    <t>Информатика для любознательных</t>
  </si>
  <si>
    <t xml:space="preserve">Легкий китайский </t>
  </si>
  <si>
    <t>В мире английского языка 9-10 классы</t>
  </si>
  <si>
    <t xml:space="preserve">Увлекательный англиский 6-7 классы 1 групппа </t>
  </si>
  <si>
    <t xml:space="preserve">Увлекательный англиский 6-7 классы 2 групппа </t>
  </si>
  <si>
    <t xml:space="preserve">Увлекательный англиский 6-7 классы 3 групппа </t>
  </si>
  <si>
    <t>Театральная студия "Овация"</t>
  </si>
  <si>
    <t>Юный исследователь</t>
  </si>
  <si>
    <t>Волейбол 6-8 класс</t>
  </si>
  <si>
    <t>Волейбол 10-11 класс</t>
  </si>
  <si>
    <t>Футбол 5-7 класс</t>
  </si>
  <si>
    <t xml:space="preserve">Футбол 8-10 класс </t>
  </si>
  <si>
    <t xml:space="preserve">Клуб игры в шашки ( дошкольное отделение) </t>
  </si>
  <si>
    <t xml:space="preserve">Умные шашки ( дошкольное отделение) </t>
  </si>
  <si>
    <t>Юные Инспектора Дорожного Движения</t>
  </si>
  <si>
    <t>Волшебный мир 1-2 класс</t>
  </si>
  <si>
    <t>Волшебный мир 3-4 класс</t>
  </si>
  <si>
    <t xml:space="preserve">Мир искусства </t>
  </si>
  <si>
    <t>Волшебный клубок</t>
  </si>
  <si>
    <t>Тико-моделирование 1 группа (дошкольное отделение)</t>
  </si>
  <si>
    <t>Тико-моделирование 2 группа (дошкольное отделение)</t>
  </si>
  <si>
    <t>В мире английского языка 10-11 классы</t>
  </si>
  <si>
    <t xml:space="preserve">Увлекательный англиский 7-8классы 1 групппа </t>
  </si>
  <si>
    <t xml:space="preserve">Увлекательный англиский 7-8 классы 2 групппа </t>
  </si>
  <si>
    <t xml:space="preserve">Увлекательный англиский 7-8 классы 3 групппа </t>
  </si>
  <si>
    <t>Волейбол 5-7 класс</t>
  </si>
  <si>
    <t>Волейбол 8-9 класс</t>
  </si>
  <si>
    <t>Архимедова математика/ Архимедова математика_Збродько Я.В.</t>
  </si>
  <si>
    <t>Архимедова математика/ Архимедова математика_Самосекова А.Н.</t>
  </si>
  <si>
    <t>Архимедова математика/ Архимедова математика_Черняева М.М.</t>
  </si>
  <si>
    <t>Архимедова математика/ Архимедова математика_Бурцева О.А.</t>
  </si>
  <si>
    <t>Спортивный калейдоскоп/ Спортивный калейдоскоп_Лобанова И.В.</t>
  </si>
  <si>
    <t>Мой кра/Мой край</t>
  </si>
  <si>
    <t>Культурно-исторический образ мегаполиса/ Культурно исторический образ мегаполиса</t>
  </si>
  <si>
    <t>Исторический театр/Исторический театр</t>
  </si>
  <si>
    <t>Бенефис/Бенефис</t>
  </si>
  <si>
    <t xml:space="preserve">Мир вокруг нас/Мир вокруг нас </t>
  </si>
  <si>
    <t>Отряд Юнармии/ Отряд Юнармии (корпус № 1)</t>
  </si>
  <si>
    <t>Юный предприниматель/ Юный предприниматель</t>
  </si>
  <si>
    <t>Орлята России/Орлята России группа 1</t>
  </si>
  <si>
    <t>Орлята России/Орлята России группа 2</t>
  </si>
  <si>
    <t>Юный физик/ Юный физик</t>
  </si>
  <si>
    <t xml:space="preserve">Юный программист/ Юный программист </t>
  </si>
  <si>
    <t>Юнные исследователи/ Юнные исследователи (1 группа)</t>
  </si>
  <si>
    <t>Творческая мастерская/Творческая мастерская (1 группа)</t>
  </si>
  <si>
    <t>Творческая мастерская/Творческая мастерская (2 группа)</t>
  </si>
  <si>
    <t>Робототехника/Робототехника (1 группа)</t>
  </si>
  <si>
    <t>Робототехника/Робототехника (2 группа)</t>
  </si>
  <si>
    <t>Робототехника/Робототехника (3 группа)</t>
  </si>
  <si>
    <t>Робототехника/Робототехника (4 группа)</t>
  </si>
  <si>
    <t>Спортивный калейдоскоп/Спортивный каледоскоп_Громова О.А.</t>
  </si>
  <si>
    <t>Спортивный калейдоскоп/Спортивный каледоскоп_Бурмистрова Н.В.</t>
  </si>
  <si>
    <t>Клуб"Лестница успеха"/Клуб"Лестница успеха" (2 группа)</t>
  </si>
  <si>
    <t>Отряд Юнармии/ Отряд Юнармии (корпус № 2)</t>
  </si>
  <si>
    <t>Театральная студия "АйДаДети"/Театральная студия "АйДаДети" (1 группа)</t>
  </si>
  <si>
    <t>Театральная студия "АйДаДети"/
Театральная студия "АйДаДети" (2 группа)</t>
  </si>
  <si>
    <t>Орлята России /Орлята России (1 группа)</t>
  </si>
  <si>
    <t>Орлята России /Орлята России (2 группа)</t>
  </si>
  <si>
    <t>"Читайка"/"Читайка" (1 группа)</t>
  </si>
  <si>
    <t>"Читайка"/"Читайка" (2 группа)</t>
  </si>
  <si>
    <t>Живое слово/ Живое слово (группа 1)</t>
  </si>
  <si>
    <t>Живое слово/ Живое слово (группа 2)</t>
  </si>
  <si>
    <t>Этикет/Этикет</t>
  </si>
  <si>
    <t>Спортивный калейдоскоп/ Спортивный калейдоскоп (1 группа)</t>
  </si>
  <si>
    <t>Спортивный калейдоскоп/ Спортивный калейдоскоп_(2 группа)</t>
  </si>
  <si>
    <t>Мой край/Мой край (1 группа)</t>
  </si>
  <si>
    <t>Мой край/Мой край (2 группа)</t>
  </si>
  <si>
    <t>Музыкальный калейдоскоп/ музыкальный калейдоскоп</t>
  </si>
  <si>
    <t>Исторический театр/Исторический театр (1 группа)</t>
  </si>
  <si>
    <t>Исторический театр/Исторический театр (2 группа)</t>
  </si>
  <si>
    <t>Отряд Юнармии/ Отряд Юнармии_1 группа (корпус № 1)</t>
  </si>
  <si>
    <t>Отряд Юнармии/ Отряд Юнармии _2 группа(корпус № 1)</t>
  </si>
  <si>
    <t>Юный предприниматель/ Юный предприниматель (1 группа)</t>
  </si>
  <si>
    <t>Юный предприниматель/ Юный предприниматель (2 группа)</t>
  </si>
  <si>
    <t>Орлята России/Орлята России группа 3</t>
  </si>
  <si>
    <t>Орлята России/Орлята России группа 4</t>
  </si>
  <si>
    <t>Орлята России/Орлята России группа 5</t>
  </si>
  <si>
    <t>Орлята России/Орлята России группа 6</t>
  </si>
  <si>
    <t>Юный физик/ Юный физик (1 группа)</t>
  </si>
  <si>
    <t>Юный физик/ Юный физик (2 группа)</t>
  </si>
  <si>
    <t>Юные исследователи/ Юные исследователи (1 группа)</t>
  </si>
  <si>
    <t>Волейбол/ Волейбол, корп. 1 дети 14-17 лет</t>
  </si>
  <si>
    <t>Командные игры с мячом/ Игры с мячом корп.1, 11-14 лет</t>
  </si>
  <si>
    <t>Командные игры с мячом/ Игры с мячом, корп. 2, 7-11 лет</t>
  </si>
  <si>
    <t>Баскетбол корп. 2/ Баскетбол дети 14-17 лет</t>
  </si>
  <si>
    <t>Пионербол/ Пионербол, 7-12 лет</t>
  </si>
  <si>
    <t>Разговор о правильном питании/ Разг. о прав. питании, 11-14 лет</t>
  </si>
  <si>
    <t>Юный информатик/ Юный информатик, 10-15 лет</t>
  </si>
  <si>
    <t>Информатика в деталях/ Информатика в деталях, 14-17 лет</t>
  </si>
  <si>
    <t>Юный исследователь краевед/ Юный иссл.-краевед, 11-17лет</t>
  </si>
  <si>
    <t>Юный исследователь краевед/ корп. 2, дети 11-17лет</t>
  </si>
  <si>
    <t>Основы экологических знаний о человеке/ Осн. Экол. Знаний о чел., дети 13-17 лет</t>
  </si>
  <si>
    <t>Наука измерять/ Наука измерять, 13-15 лет</t>
  </si>
  <si>
    <t>Пифагорийцы/ Пифагорийцы, 11-16 лет</t>
  </si>
  <si>
    <t>Волшебная кисть/ Волшебная кисть корп.1, дети 6-12 лет</t>
  </si>
  <si>
    <t>Волшебная кисть/ Волшебная кисть корп. 1, 6-12 лет</t>
  </si>
  <si>
    <t>Художественное слово/ Худож.слово. 11-17 лет</t>
  </si>
  <si>
    <t>Бисероплетение/ Бисероплетение, 7-11 лет,</t>
  </si>
  <si>
    <t>Театральный кружок/ Театральный корп. 1, 7-17 лет</t>
  </si>
  <si>
    <t>Театральный кружок/ Театральный корп. 2, 7-17 лет</t>
  </si>
  <si>
    <t>Петелька за петелькой/ Петелька за петелькой, 6-14 лет</t>
  </si>
  <si>
    <t>Умники и умницы/ Умники и умницы корп.1, 6-11 лет</t>
  </si>
  <si>
    <t>Умники и умницы/ Умники и умницы корп.2, 6-11 лет</t>
  </si>
  <si>
    <t>Волшебный мир оригами/ Волш.мир оригами, 6-10 лет</t>
  </si>
  <si>
    <t>Ансамбль/ Ансамбль дети 8-16 лет</t>
  </si>
  <si>
    <t>Танцевальный кружок/ Танцевальный кружок, дети 8-15 лет</t>
  </si>
  <si>
    <t>История школы (музей)/ История школы (музей), дети 11-16 лет</t>
  </si>
  <si>
    <t>ЭКО ПРО/ ЭКО ПРО, дети 11-17 лет</t>
  </si>
  <si>
    <t>ЭКО ПРО/ Эколята, 6-12 лет</t>
  </si>
  <si>
    <t>Юные исследователи/ Юные исследователи. Гаркавцева Г.Ю.</t>
  </si>
  <si>
    <t>Юные исследователи/ Юные исследователи</t>
  </si>
  <si>
    <t>ЮИД/ ЮИД, 6-16 лет</t>
  </si>
  <si>
    <t>Кисточка и карандаш, 1-2 классы, группа 1</t>
  </si>
  <si>
    <t>Кисточка и карандаш, 1-2 классы, группа 2</t>
  </si>
  <si>
    <t>Кисточка и карандаш, 3-5 классы</t>
  </si>
  <si>
    <t>Юные инженеры</t>
  </si>
  <si>
    <t>Загадки мира науки и техники, 8 класс</t>
  </si>
  <si>
    <t>Загадки мира науки и техники, 9 класс</t>
  </si>
  <si>
    <t>Загадки мира науки и техники, 10 класс</t>
  </si>
  <si>
    <t>Загадки мира науки и техники, 11 класс</t>
  </si>
  <si>
    <t>Робототехника, 5-7 классы</t>
  </si>
  <si>
    <t>Робототехника, 7-8 классы</t>
  </si>
  <si>
    <t>Робототехника, 8-9 классы</t>
  </si>
  <si>
    <t>Робототехника, 10 классы</t>
  </si>
  <si>
    <t>Робототехника, 5-7 классы, группа 2</t>
  </si>
  <si>
    <t>Робототехника, 11 классы</t>
  </si>
  <si>
    <t>Хор, 1-4 классы, группа 2</t>
  </si>
  <si>
    <t>Юные фармацевты, 10 классы</t>
  </si>
  <si>
    <t>Юные фармацевты, 11 классы</t>
  </si>
  <si>
    <t>Юные фармацевты, 9 классы</t>
  </si>
  <si>
    <t>Юные врачи, 10 классы</t>
  </si>
  <si>
    <t>Юные врачи, 9 классы</t>
  </si>
  <si>
    <t>Юные знатоки английского, 8 классы, 1 группа</t>
  </si>
  <si>
    <t>Юные знатоки английского, 8 классы, 2 группа</t>
  </si>
  <si>
    <t>Юнармия</t>
  </si>
  <si>
    <t>Баскетбол, 7-9 классы</t>
  </si>
  <si>
    <t>Волейбол, 10-11 классы</t>
  </si>
  <si>
    <t>Школа безопасности</t>
  </si>
  <si>
    <t xml:space="preserve">Хор, 1-4 классы </t>
  </si>
  <si>
    <t xml:space="preserve">Хор, 5-8 классы </t>
  </si>
  <si>
    <t>Изостудия</t>
  </si>
  <si>
    <t>Страноведение. Латинский язык. 10 классы</t>
  </si>
  <si>
    <t>Страноведение. Латинский язык. 11 классы</t>
  </si>
  <si>
    <t>Литературно-психологический кружок, 1 группа</t>
  </si>
  <si>
    <t>Литературно-психологический кружок, 2 группа</t>
  </si>
  <si>
    <t>Мир логики</t>
  </si>
  <si>
    <t>Конструирование и моделирование</t>
  </si>
  <si>
    <t>Спортландия</t>
  </si>
  <si>
    <t>Театр</t>
  </si>
  <si>
    <t>Кукольный театр</t>
  </si>
  <si>
    <t>Эколята</t>
  </si>
  <si>
    <t>Творческая мастерская</t>
  </si>
  <si>
    <t>Театральная гостиная</t>
  </si>
  <si>
    <t>Юный натуралист</t>
  </si>
  <si>
    <t>Основы медиа, 1 группа</t>
  </si>
  <si>
    <t>Основы медиа, 2 группа</t>
  </si>
  <si>
    <t>Туристы-краеведы</t>
  </si>
  <si>
    <t>Берестяное лукошко</t>
  </si>
  <si>
    <t>Занимательное рисование</t>
  </si>
  <si>
    <t>Работа в технике квилинг</t>
  </si>
  <si>
    <t>Сухое Плавание</t>
  </si>
  <si>
    <t>Шахматы</t>
  </si>
  <si>
    <t>Настольный теннис</t>
  </si>
  <si>
    <t>Игротека</t>
  </si>
  <si>
    <t>Культурное наследие</t>
  </si>
  <si>
    <t>Научное общестиво «Эврика» (Школьное телевидение)</t>
  </si>
  <si>
    <t>Исторический клуб «Патриот»</t>
  </si>
  <si>
    <t>Юные инспектора движения</t>
  </si>
  <si>
    <t>Ученическое самоуправлние</t>
  </si>
  <si>
    <t>Занимательный французский</t>
  </si>
  <si>
    <t>Занимательная биология</t>
  </si>
  <si>
    <t>Юный инспектор дорожного движения</t>
  </si>
  <si>
    <t>Юные карбышевцы</t>
  </si>
  <si>
    <t>Зеленая химия</t>
  </si>
  <si>
    <t>Подвижные игры</t>
  </si>
  <si>
    <t>Техника оригами (группа 2)</t>
  </si>
  <si>
    <t>Техника оригами (группа 1)</t>
  </si>
  <si>
    <t>Хоровая студия (группа 1)</t>
  </si>
  <si>
    <t>Хоровая студия (группа 2)</t>
  </si>
  <si>
    <t>Театральная студия</t>
  </si>
  <si>
    <t>Ритмика</t>
  </si>
  <si>
    <t>В ритме танца/группа 2024-2025 уч.год</t>
  </si>
  <si>
    <t>Легкая атлетика/группа 2024-2025 у.год Чиркова В.М.</t>
  </si>
  <si>
    <t>Школа дизайнерского искусства/группа 2024-2025 уч.год</t>
  </si>
  <si>
    <t>Радуга красок/группа 2024-2025 уч.год</t>
  </si>
  <si>
    <t>Волейбол/группа 1 Авдеев С.В. 2024-2025 уч.год</t>
  </si>
  <si>
    <t>Волейбол/группа 2 2024-2025 уч.год</t>
  </si>
  <si>
    <t>Юнармия/группа 2024-2025 уч. год</t>
  </si>
  <si>
    <t>Русская тряпичная кукла/группа 2024-2025 уч. год</t>
  </si>
  <si>
    <t>Школа безопасности/группа 2 Сергушкина Ж.В.</t>
  </si>
  <si>
    <t>Школа безопасности/Сергушкина Ж.В. Группа 1 2024-2025 уч.год</t>
  </si>
  <si>
    <t>Театральный кружок/группа 2024-2025 уч. год</t>
  </si>
  <si>
    <t>Пресс-центр "Юный журналист"/ юный журналист 1 2024-2025 уч.год</t>
  </si>
  <si>
    <t>Футбол/группа 2024-2025 уч.год</t>
  </si>
  <si>
    <t>Краеведение/группа 2024-2025 уч.год</t>
  </si>
  <si>
    <t>Вокальный ансамбль/группа 2024-2025 уч.год</t>
  </si>
  <si>
    <t>Веселые нотки/группа 2024-2025 уч.год Гусевич Н.Н.</t>
  </si>
  <si>
    <t>Волейбол /ДОП физкультурно-спортивной направленности «Волейбол»</t>
  </si>
  <si>
    <t>Баскетбол/ДОП физкультурно-спортивной направленности «Баскетбол»</t>
  </si>
  <si>
    <t>Спортивная борьба/ДОП физкультурно-спортивной направленности «Спортивная борьба»</t>
  </si>
  <si>
    <t>Шахматы-школе/ДОП физкультурно-спортивной направленности «Шахматы-школе»</t>
  </si>
  <si>
    <t>Школа безопасности/ДОП туристско-краеведческой направленности «Школа безопасности»</t>
  </si>
  <si>
    <t>Умелые ручки/ДОП технической направленности «Умелые ручки»</t>
  </si>
  <si>
    <t>Веселая кисточка/ДОП художественной направленности «Веселая кисточка»</t>
  </si>
  <si>
    <t>Хореография/ДОП художественной направленности «Хореография»</t>
  </si>
  <si>
    <t>Хоровое пение/ДОП художественной направленности «Хоровое пение»</t>
  </si>
  <si>
    <t>Мир математики/ДОП естественнонаучной направленности "Занимательная математика"</t>
  </si>
  <si>
    <t>Фольклор/ДОП художественной направленности «Фольклор»</t>
  </si>
  <si>
    <t>Друзья природы.Эколята/ДОП клуба «Друзья природы. Эколята»</t>
  </si>
  <si>
    <t>Баскетбол ДОШКОЛЯТА</t>
  </si>
  <si>
    <t xml:space="preserve">Орлята Дошколята </t>
  </si>
  <si>
    <t>Орлята России</t>
  </si>
  <si>
    <t>Тропинка к своему я</t>
  </si>
  <si>
    <t>Математический калейдоскоп</t>
  </si>
  <si>
    <t>Танцы "Конфетти"</t>
  </si>
  <si>
    <t>Волейбол ДОШКОЛЯТА</t>
  </si>
  <si>
    <t>Волейбол, 5-7 классы</t>
  </si>
  <si>
    <t>Волейбол, 8-11 классы</t>
  </si>
  <si>
    <t>Юнный иследователь</t>
  </si>
  <si>
    <t xml:space="preserve">Юный исследователь </t>
  </si>
  <si>
    <t>Литературная гостиная</t>
  </si>
  <si>
    <t>Музыкальный театр "Мельпомена"</t>
  </si>
  <si>
    <t>Фольклорная музыка "Свирелька"</t>
  </si>
  <si>
    <t>Звезда</t>
  </si>
  <si>
    <t>Новый формат</t>
  </si>
  <si>
    <t>Краеведческий кружок "Русичи"</t>
  </si>
  <si>
    <t>Баскетбол, 5-9 классы</t>
  </si>
  <si>
    <t>Театральное искусство/11-18 лет</t>
  </si>
  <si>
    <t>Азбука безопасности/7-17 лет</t>
  </si>
  <si>
    <t xml:space="preserve">Юные инспектора дорожного движения /7-10 лет </t>
  </si>
  <si>
    <t>Эколята/7-11 лет</t>
  </si>
  <si>
    <t>Рисование/7-17лет</t>
  </si>
  <si>
    <t>Хор/7-17лет</t>
  </si>
  <si>
    <t>Видеоблогинг./11-17 лет</t>
  </si>
  <si>
    <t>Тимуровцы/11-17 лет</t>
  </si>
  <si>
    <t xml:space="preserve">ЮИД/8 лет </t>
  </si>
  <si>
    <t>Футбол/7-17 лет(группа 1)</t>
  </si>
  <si>
    <t>Футбол/7-17 лет(группа2)</t>
  </si>
  <si>
    <t>Театр моды/7-17 лет(группа1)</t>
  </si>
  <si>
    <t>Театр моды/7-17 лет(группа2)</t>
  </si>
  <si>
    <t>Калейдоскоп творческих идей /11-16 лет</t>
  </si>
  <si>
    <t xml:space="preserve">Первые шаги в электроннике/7-11лет </t>
  </si>
  <si>
    <t>Лего /7-11 лет</t>
  </si>
  <si>
    <t>Волейбол /11-17 лет</t>
  </si>
  <si>
    <t xml:space="preserve">Полярная звезда/11-16 лет </t>
  </si>
  <si>
    <t xml:space="preserve">Школа безопасности /11-16 лет </t>
  </si>
  <si>
    <t xml:space="preserve">Ученическое самоуправление /14-16 лет </t>
  </si>
  <si>
    <t xml:space="preserve">Созвучие /11-16 лет </t>
  </si>
  <si>
    <t>Театральное искусство/7-17 лет</t>
  </si>
  <si>
    <t>Юнармия/Юнармия. Группа 1</t>
  </si>
  <si>
    <t>Юнармия/Юнармия. Группа 2</t>
  </si>
  <si>
    <t>"Воображариум" (театральная студия"/Воображариум</t>
  </si>
  <si>
    <t>Математический калейдоскоп/Математический калейдоскоп. Группа 1</t>
  </si>
  <si>
    <t>Юные друзья полиции/Юные друзья полиции</t>
  </si>
  <si>
    <t>Волонтерство /Волонтерство. Группа 2</t>
  </si>
  <si>
    <t>Магия бумаги (ДО Золотой ключик) / Магия бумаги</t>
  </si>
  <si>
    <t>Математический калейдоскоп/Математический калейдоскоп. Группа 2</t>
  </si>
  <si>
    <t>Легомастер (ДО Золотой ключик) / Легомастер</t>
  </si>
  <si>
    <t>Безопасный образ жизни/Безопасный образ жизни</t>
  </si>
  <si>
    <t>Колесо истории/Колесо истории. Группа 1</t>
  </si>
  <si>
    <t>Колесо истории/Колесо истории. Группа 2.</t>
  </si>
  <si>
    <t>Юные инспектора движения/Юные инспектора движения</t>
  </si>
  <si>
    <t>Офисные программы/Офисные программы</t>
  </si>
  <si>
    <t>Юный пешеход (ДО Золотой ключик) / Юный пешеход</t>
  </si>
  <si>
    <t>Пресс-центр "Волна"/Пресс-центр «Волна»</t>
  </si>
  <si>
    <t>Зажгись! /Зажгись</t>
  </si>
  <si>
    <t>Юный пешеход (ДО Золотой ключик) / Юный пешеход Группа 2</t>
  </si>
  <si>
    <t>Волонтерство /2Волонтерство. Группа 1</t>
  </si>
  <si>
    <t>Самоделкин/Самоделкин 2025</t>
  </si>
  <si>
    <t>Самоделкин/Самоделкин 2025-26</t>
  </si>
  <si>
    <t>Робототехника/Робототехника 2025</t>
  </si>
  <si>
    <t>Робототехника/Робототехника 2025-26</t>
  </si>
  <si>
    <t>Музейное дело/Музейное дело 2025</t>
  </si>
  <si>
    <t>Музейное дело/Музейное дело 2025-26</t>
  </si>
  <si>
    <t>Школа безопасности/Школа безопасности 2025</t>
  </si>
  <si>
    <t>Школа безопасности/Школа безопасности 2025-26</t>
  </si>
  <si>
    <t>Хореография/Хореография 2025</t>
  </si>
  <si>
    <t>Хореография/Хореография 2025-26</t>
  </si>
  <si>
    <t>Музыкальный театр/Музыкальный театр 2025</t>
  </si>
  <si>
    <t>Музыкальный театр/Музыкальный театр 2025-26</t>
  </si>
  <si>
    <t>Бисероплетение/Бисероплетение 2025</t>
  </si>
  <si>
    <t>Бисероплетение/Бисероплетение 2025-26</t>
  </si>
  <si>
    <t>Настольный теннис/Настольный теннис 2025</t>
  </si>
  <si>
    <t>Настольный теннис/Настольный теннис 2025-26</t>
  </si>
  <si>
    <t>Каратэ/Каратэ 2025</t>
  </si>
  <si>
    <t>Каратэ/Каратэ 2025-26</t>
  </si>
  <si>
    <t>Баскетбол/Баскетбол (1-4 кл.) 2025</t>
  </si>
  <si>
    <t>Баскетбол/Баскетбол (1-4 кл.) 2025-26</t>
  </si>
  <si>
    <t>Баскетбол/Баскетбол (5-7 кл.) 2025</t>
  </si>
  <si>
    <t>Баскетбол/Баскетбол (5-7 кл.) 2025-26</t>
  </si>
  <si>
    <t>Волейбол/Волейбол 2025</t>
  </si>
  <si>
    <t>Волейбол/Волейбол 2025-26</t>
  </si>
  <si>
    <t>Шахматный клуб/Шахматный клуб 2025</t>
  </si>
  <si>
    <t>Шахматный клуб/Шахматный клуб 2025-26</t>
  </si>
  <si>
    <t>Футбол/Футбол 2025</t>
  </si>
  <si>
    <t>Футбол/Футбол 2025-26</t>
  </si>
  <si>
    <t>Школьный тир/Школьный тир 2025</t>
  </si>
  <si>
    <t>Школьный тир/Школьный тир 2025-26</t>
  </si>
  <si>
    <t>Хочу знать больше/Хочу знать больше 2025</t>
  </si>
  <si>
    <t>Хочу знать больше/Хочу знать больше 2025-26</t>
  </si>
  <si>
    <t>Знатоки ПДД/Знатаки ПДД 2025</t>
  </si>
  <si>
    <t>Знатоки ПДД/Знатаки ПДД 2025-26</t>
  </si>
  <si>
    <t>Юные друзья полиции/Юныедрузья полиции 2025</t>
  </si>
  <si>
    <t>Юные друзья полиции/Юныедрузья полиции 2025-26</t>
  </si>
  <si>
    <t>Школьный пресс-центр/Школьный пресс-центр 2025</t>
  </si>
  <si>
    <t>Школьный пресс-центр/Школьный пресс-центр 2025-26</t>
  </si>
  <si>
    <t>Юнармия/Юнармия 2025</t>
  </si>
  <si>
    <t>Юнармия/Юнармия 2025- 26</t>
  </si>
  <si>
    <t>Магия математики/ Магия математики 1</t>
  </si>
  <si>
    <t>Магия математики/ Магия математики 2</t>
  </si>
  <si>
    <t>Магия математики/ Магия математики 3</t>
  </si>
  <si>
    <t>Магия математики/ Магия математики 4</t>
  </si>
  <si>
    <t>Практическая география/ Практическая география</t>
  </si>
  <si>
    <t>Практическая география/ Практическая география 2</t>
  </si>
  <si>
    <t>Практическая география/ Практическая география 3</t>
  </si>
  <si>
    <t>Мир глазами ребенка/ Мир глазами ребенка</t>
  </si>
  <si>
    <t>Общество и человек/ Общество и человек</t>
  </si>
  <si>
    <t>Стратегии решения 
олимпиадных задач по 
английскому языку/Стратегии решения 
олимпиадных задач по 
английскому языку</t>
  </si>
  <si>
    <t>Клуб волонтеров "Дело"/ "Дело" младшая</t>
  </si>
  <si>
    <t>Клуб волонтеров "Дело"/ "Дело" средняя</t>
  </si>
  <si>
    <t>Клуб волонтеров "Дело"/ "Дело" старшая</t>
  </si>
  <si>
    <t>Студия телевещания 
"Ракурс"/ Ракурс</t>
  </si>
  <si>
    <t>Клуб активной молодежи 
"Финист"/ Финист</t>
  </si>
  <si>
    <t xml:space="preserve">Каллиграфия/ Каллиграфия </t>
  </si>
  <si>
    <t>3D моделирование/ 3D моделирование</t>
  </si>
  <si>
    <t>3D моделирование/ 3D моделирование 2</t>
  </si>
  <si>
    <t>3D моделирование/ 3D моделирование 3</t>
  </si>
  <si>
    <t>Краеведение/ Краеведение 1</t>
  </si>
  <si>
    <t>Краеведение/ Краеведение 2</t>
  </si>
  <si>
    <t>Краеведение/ Краеведение 3</t>
  </si>
  <si>
    <t>Хореографическая студия "Серпантин"/ Серпантин 1</t>
  </si>
  <si>
    <t>Хореографическая студия "Серпантин"/ Серпантин 2</t>
  </si>
  <si>
    <t>Хореографическая студия "Серпантин"/ Серпантин 3</t>
  </si>
  <si>
    <t>Хореографическая студия "Серпантин"/ Серпантин 4</t>
  </si>
  <si>
    <t xml:space="preserve">ИЗО студия "Юный художник"/ Юный художник 1 </t>
  </si>
  <si>
    <t>ИЗО студия "Юный художник"/ Юный художник 2</t>
  </si>
  <si>
    <t>Театральная студия "Дебют"/ Дебют</t>
  </si>
  <si>
    <t>Театральная студия 
"Светлячок"/ Светлячок</t>
  </si>
  <si>
    <t>Студия декоративного
 творчества "АртФантазия"/ АртФантазия</t>
  </si>
  <si>
    <t>Кисточки/ Кисточки 1</t>
  </si>
  <si>
    <t>Кисточки/ Кисточки 2</t>
  </si>
  <si>
    <t>Кисточки/ Кисточки 3</t>
  </si>
  <si>
    <t>Волейбол / Волейбол 1</t>
  </si>
  <si>
    <t>Волейбол / Волейбол 2</t>
  </si>
  <si>
    <t>Подвижные игры/ Подвижные игры 1</t>
  </si>
  <si>
    <t>Подвижные игры/ Подвижные игры 2</t>
  </si>
  <si>
    <t>Подвижные игры/ Подвижные игры 3</t>
  </si>
  <si>
    <t>Подвижные игры/ Подвижные игры 4</t>
  </si>
  <si>
    <t>Футбол/ Футбол младшая</t>
  </si>
  <si>
    <t>Физика и физиология человека/ Физика и физиология человека</t>
  </si>
  <si>
    <t>ЮИД/ ЮИД</t>
  </si>
  <si>
    <t>Настольный теннис/ Настольный теннис</t>
  </si>
  <si>
    <t>Экономика</t>
  </si>
  <si>
    <t xml:space="preserve">Журналист </t>
  </si>
  <si>
    <t>Журналист</t>
  </si>
  <si>
    <t>Подготовка к олимпиадам группа 1</t>
  </si>
  <si>
    <t>Подготовка к олимпиадам</t>
  </si>
  <si>
    <t>Подготовка к олимпиадам группа 2</t>
  </si>
  <si>
    <t xml:space="preserve">Подготовка к олимпиадам </t>
  </si>
  <si>
    <t>КИД группа 1</t>
  </si>
  <si>
    <t xml:space="preserve">КИД </t>
  </si>
  <si>
    <t xml:space="preserve">Футбол </t>
  </si>
  <si>
    <t>Футбол группа 2</t>
  </si>
  <si>
    <t>Волейбол группа 1</t>
  </si>
  <si>
    <t xml:space="preserve">Волейбол </t>
  </si>
  <si>
    <t>Волейбол группа 2</t>
  </si>
  <si>
    <t>ЮИД группа 1</t>
  </si>
  <si>
    <t xml:space="preserve">ЮИД </t>
  </si>
  <si>
    <t>ЮИД группа 2</t>
  </si>
  <si>
    <t xml:space="preserve">Фольклор </t>
  </si>
  <si>
    <t>Фольклор</t>
  </si>
  <si>
    <t>Театрик группа 1</t>
  </si>
  <si>
    <t>Театрик</t>
  </si>
  <si>
    <t>Театрик группа 2</t>
  </si>
  <si>
    <t>Английский язык</t>
  </si>
  <si>
    <t xml:space="preserve">Английский язык </t>
  </si>
  <si>
    <t>Киностудия</t>
  </si>
  <si>
    <t>Техническое моделирование, группа 1</t>
  </si>
  <si>
    <t>Техническое моделирование, группа 2</t>
  </si>
  <si>
    <t>Основы электротехники</t>
  </si>
  <si>
    <t>Фундаментальные эксперименты в физической науке</t>
  </si>
  <si>
    <t>Психолого- педагогический класс</t>
  </si>
  <si>
    <t>Основы государственной службы в Следственном комитете Российской Федерации</t>
  </si>
  <si>
    <t>Решение нестандартных задач по математике- 1</t>
  </si>
  <si>
    <t>Решение нестандартных задач по математике- 2</t>
  </si>
  <si>
    <t>Решение нестандартных задач по математике- 3</t>
  </si>
  <si>
    <t>Решение нестандартных задач по математике- 4</t>
  </si>
  <si>
    <t>Решение нестандартных задач по математике- 5</t>
  </si>
  <si>
    <t>Решение нестандартных задач по математике- 6</t>
  </si>
  <si>
    <t>Решение нестандартных задач по математике- 7</t>
  </si>
  <si>
    <t>Решение нестандартных задач по математике- 8</t>
  </si>
  <si>
    <t>Вещества вокруг нас</t>
  </si>
  <si>
    <t>Виртуозы математики Группа 1</t>
  </si>
  <si>
    <t>Виртуозы математики Группа 2</t>
  </si>
  <si>
    <t xml:space="preserve">Виртуозы математики </t>
  </si>
  <si>
    <t>Примени математику, группа 1</t>
  </si>
  <si>
    <t>Примени математику, группа 2</t>
  </si>
  <si>
    <t>Экологический клуб, группа 1</t>
  </si>
  <si>
    <t>Экологический клуб, группа 2</t>
  </si>
  <si>
    <t>Примени математику, группа 3</t>
  </si>
  <si>
    <t>Экологический клуб</t>
  </si>
  <si>
    <t>ЮИД</t>
  </si>
  <si>
    <t>Юнармия группа 1</t>
  </si>
  <si>
    <t xml:space="preserve">Юнармия группа 2 </t>
  </si>
  <si>
    <t>Юнармия группа 2</t>
  </si>
  <si>
    <t xml:space="preserve">Юнармия группа 3 </t>
  </si>
  <si>
    <t>Язык мой, друг мой</t>
  </si>
  <si>
    <t>Хоровая студия</t>
  </si>
  <si>
    <t>За страницами учебника «Английский в фокусе», группа 1</t>
  </si>
  <si>
    <t>За страницами учебника «Английский в фокусе», группа 2</t>
  </si>
  <si>
    <t>За страницами учебника «Английский в фокусе»</t>
  </si>
  <si>
    <t>Ты гражданин</t>
  </si>
  <si>
    <t>История в датах и фактах</t>
  </si>
  <si>
    <t>Мы актеры, группа 1</t>
  </si>
  <si>
    <t>Мы актеры, группа 2</t>
  </si>
  <si>
    <t>Мы актеры, группа 3</t>
  </si>
  <si>
    <t>Творческая мастерская, группа 1</t>
  </si>
  <si>
    <t>Творческая мастерская, группа 2</t>
  </si>
  <si>
    <t>Художественная анимация</t>
  </si>
  <si>
    <t>Волейбол, группа 1</t>
  </si>
  <si>
    <t>Волейбол, группа 2</t>
  </si>
  <si>
    <t>Общая физическая подготовка Группа 1</t>
  </si>
  <si>
    <t>Общая физическая подготовка Группа 2</t>
  </si>
  <si>
    <t>Общая физическая подготовка Группа 3</t>
  </si>
  <si>
    <t>Баскетбол, 3-4 кл., группа 1</t>
  </si>
  <si>
    <t>Баскетбол, 3-4 кл., группа 2</t>
  </si>
  <si>
    <t>Баскетбол, группа 1</t>
  </si>
  <si>
    <t>Баскетбол, группа 2</t>
  </si>
  <si>
    <t xml:space="preserve">Теннис Группа 1 </t>
  </si>
  <si>
    <t xml:space="preserve">Настольный теннис </t>
  </si>
  <si>
    <t xml:space="preserve">Теннис Группа 2 </t>
  </si>
  <si>
    <t>Искатель (корпус 3)</t>
  </si>
  <si>
    <t>Эколята (корпус 3)</t>
  </si>
  <si>
    <t>Поиск (корпус 3)</t>
  </si>
  <si>
    <t>Юнармия (корпус 3)</t>
  </si>
  <si>
    <t>Робототехника (корпус 3)</t>
  </si>
  <si>
    <t>Шахматная азбука (корпус 3)</t>
  </si>
  <si>
    <t>Увлекательный английский (корпус 3)</t>
  </si>
  <si>
    <t xml:space="preserve">Туристы-краеведы / Туристы-краеведы, дети 12-17 лет </t>
  </si>
  <si>
    <t>Мультимедийные технология / Мультимедийные технология, дети 12-17 лет</t>
  </si>
  <si>
    <t>Введение в экономику / Введение в экономику, дети 15-17 лет</t>
  </si>
  <si>
    <t xml:space="preserve">Всезнайка /Всезнайка, дети 7-12 лет </t>
  </si>
  <si>
    <t xml:space="preserve">Баскетбол / Баскетбол, дети 7-12 лет </t>
  </si>
  <si>
    <t xml:space="preserve">Безопасность дорожного движения /Безопасность дорожного движения, дети 12-17 лет </t>
  </si>
  <si>
    <t xml:space="preserve">Безопасность дорожного движения /Безопасность дорожного движения, дети 7-12 лет </t>
  </si>
  <si>
    <t xml:space="preserve">Юные краеведы-исследователи /Юные краеведы-исследователи, дети 12-17 лет </t>
  </si>
  <si>
    <t>Эколята /Эколята, дети 7-12 лет</t>
  </si>
  <si>
    <t xml:space="preserve">Туристы экологии / Туристы экологии, дети 12-17 лет </t>
  </si>
  <si>
    <t xml:space="preserve">Первые шаги в живописи / Первые шаги в живописи, 12-17 лет </t>
  </si>
  <si>
    <t xml:space="preserve">Прекрасное своими руками /Прекрасное своими руками, дети 7-12 лет </t>
  </si>
  <si>
    <t>Театральная мастерская / Театральная мастерская, дети 12-17 лет</t>
  </si>
  <si>
    <t xml:space="preserve">Развитие музыкальный способностей / Развитие музыкальный способностей, дети 12-17 лет </t>
  </si>
  <si>
    <t xml:space="preserve">Вокально-хоровое пение / Вокально-хоровое пение, дети 7-12 лет </t>
  </si>
  <si>
    <t xml:space="preserve">Мир музыки /Мир музыки, дети 8-17 лет </t>
  </si>
  <si>
    <t xml:space="preserve">Туристы-краеведы / Туристы-краеведы, дети 12-18 лет </t>
  </si>
  <si>
    <t>Мультимедийные технология / Мультимедийные технология, дети 12-18 лет</t>
  </si>
  <si>
    <t>Введение в экономику / Введение в экономику, дети 15-18 лет</t>
  </si>
  <si>
    <t xml:space="preserve">Безопасность дорожного движения /Безопасность дорожного движения, дети 12-18 лет </t>
  </si>
  <si>
    <t xml:space="preserve">Юные краеведы-исследователи /Юные краеведы-исследователи, дети 12-18 лет </t>
  </si>
  <si>
    <t xml:space="preserve">Туристы экологии / Туристы экологии, дети 12-18 лет </t>
  </si>
  <si>
    <t xml:space="preserve">Первые шаги в живописи / Первые шаги в живописи, 12-18лет </t>
  </si>
  <si>
    <t>Театральная мастерская / Театральная мастерская, дети 12-18 лет</t>
  </si>
  <si>
    <t xml:space="preserve">Развитие музыкальный способностей / Развитие музыкальный способностей, дети 12-18 лет </t>
  </si>
  <si>
    <t xml:space="preserve">Мир музыки /Мир музыки, дети 8-18 лет </t>
  </si>
  <si>
    <t>Волейбол / Группа Г.М.Городилина гр 1 (2024-2025), 10-14 лет</t>
  </si>
  <si>
    <t>Волейбол / Группа Г.М.Городилина гр 2 (2024-2025), 10-18 лет</t>
  </si>
  <si>
    <t>Спортивные игры / Группа А.Е. Лошакова (2024-2025), 7-17 лет</t>
  </si>
  <si>
    <t xml:space="preserve">Футбол/Группа И.А.Беляева - 1 к.(2024-2025), 11-14 лет </t>
  </si>
  <si>
    <t>Бокс / Группа С.Ф.Чижа (2024-2025), 7-18 лет</t>
  </si>
  <si>
    <t>Танцы/Группа О. Ю. Ворокова (2024-2025), 6-10 лет</t>
  </si>
  <si>
    <t>Программирование / Группа Э. В. Васьковцовой (2024-2025), 8-17 лет 1 корп</t>
  </si>
  <si>
    <t>Программирование / Группа Э. В. Васьковцовой (2024-2025), 8-17 лет 2 корп</t>
  </si>
  <si>
    <t>Проценты на все случаи жизни / Группа О.В. Гиматдиновой (2024-2025), 14-18 лет</t>
  </si>
  <si>
    <t>Проценты на все случаи жизни / Группа А.И. Ломтевой (2024-2025), 14-18 лет</t>
  </si>
  <si>
    <t xml:space="preserve">Юный языковед / Группа Е.В. Каменевой, 2024-2025, 13-16 лет </t>
  </si>
  <si>
    <t xml:space="preserve">Юный языковед / Группа Е.М. Буслаевой, 2024-2025, 13-16 лет </t>
  </si>
  <si>
    <t>Кукольный театр / Группа Н.А. Чадовой, 2024-2025, 9-13 лет</t>
  </si>
  <si>
    <t>Математика за границей учебника, (2024-2025) группа Т.Е. Бобровой, 10-13 лет</t>
  </si>
  <si>
    <t>Математика за границей учебника, (2024-2025) группа З.М. Киповой, 10-13 лет</t>
  </si>
  <si>
    <t>Математика за границей учебника, (2024-2025) группа О.А. Ливик, 10-13 лет</t>
  </si>
  <si>
    <t>Волейбол / Группа Г.М.Городилина гр 1 (2025-2026), 10-14 лет</t>
  </si>
  <si>
    <t>Волейбол / Группа Г.М.Городилина гр 2 (2025-2026), 10-18 лет</t>
  </si>
  <si>
    <t>Спортивные игры / Группа А.Е. Лошакова (2025-2026), 7-17</t>
  </si>
  <si>
    <t xml:space="preserve">Футбол/Группа И.А.Беляева - 1 к.(2025-2026), 11-14 лет </t>
  </si>
  <si>
    <t>Бокс / Группа С.Ф.Чижа (2025-2026), 7-18 лет</t>
  </si>
  <si>
    <t>Танцы/Группа О. Ю. Ворокова (2025-2026), 6-10 лет</t>
  </si>
  <si>
    <t>Проценты на все случаи жизни / Группа О.В. Гиматдиновой (2025-2026), 14-18 лет</t>
  </si>
  <si>
    <t>Проценты на все случаи жизни / ГруппаТ.Е.Бобровой (2025-2026), 14-18 лет</t>
  </si>
  <si>
    <t xml:space="preserve">Юный языковед / Группа Е.В. Каменевой, 2025-2026, 13-16 лет </t>
  </si>
  <si>
    <t xml:space="preserve">Юный языковед / Группа Е.М. Буслаевой, 2025-2026, 13-16 лет </t>
  </si>
  <si>
    <t>Кукольный театр / Группа Н.А. Чадовой, 2025-2026, 9-13 лет</t>
  </si>
  <si>
    <t>Математика за границей учебника, (2025-2026) группа Т.Е. Бобровой, 10-13 лет</t>
  </si>
  <si>
    <t>Математика за границей учебника, (2025-2026) группа З.М. Киповой, 10-13 лет</t>
  </si>
  <si>
    <t>Математика за границей учебника, (2025-2026) группа О.А. Ливик, 10-13 лет</t>
  </si>
  <si>
    <t>Творческая мастерская/Группа Сапеги Н.С.</t>
  </si>
  <si>
    <t>Спортивные игры /Группа Коваля П.Г.</t>
  </si>
  <si>
    <t>Кукольный театр/Группа Коваль Т.В.</t>
  </si>
  <si>
    <t>Основы спортивных игр/Группа Коваля П.Г.</t>
  </si>
  <si>
    <t>Тряпичная кукла/Группа Коваль Т.В.</t>
  </si>
  <si>
    <t xml:space="preserve">Орлята России </t>
  </si>
  <si>
    <t>Математика для увлеченных</t>
  </si>
  <si>
    <t>Волонтерский отряд</t>
  </si>
  <si>
    <t>Гармония</t>
  </si>
  <si>
    <t>Истоки истории</t>
  </si>
  <si>
    <t>Музейное дело</t>
  </si>
  <si>
    <t xml:space="preserve">Патруль безопасности </t>
  </si>
  <si>
    <t>По страницам истории</t>
  </si>
  <si>
    <t xml:space="preserve">Светофор </t>
  </si>
  <si>
    <t>Доброволец</t>
  </si>
  <si>
    <t>Юный журналист</t>
  </si>
  <si>
    <t>Юный кулинар</t>
  </si>
  <si>
    <t>Юный информатик</t>
  </si>
  <si>
    <t>Туристический отряд "Дружный"</t>
  </si>
  <si>
    <t>Архитектурное бюро</t>
  </si>
  <si>
    <t>Бальные танцы</t>
  </si>
  <si>
    <t xml:space="preserve">Волшебная кисть  </t>
  </si>
  <si>
    <t>Золотые ручки</t>
  </si>
  <si>
    <t>Магия звука</t>
  </si>
  <si>
    <t>Театр "Алые паруса"</t>
  </si>
  <si>
    <t>Английский с увлечением, 10-13 л</t>
  </si>
  <si>
    <t>Английский с увлечением, 14-17 Л</t>
  </si>
  <si>
    <t>В Испанию без переводчика, 7-10 л (группа 1)</t>
  </si>
  <si>
    <t>В Испанию без переводчика, 11-17 л (группа 2)</t>
  </si>
  <si>
    <t xml:space="preserve">Увлекательный английский, 7-8 л </t>
  </si>
  <si>
    <t xml:space="preserve">Увлекательный английский, 9-10 л </t>
  </si>
  <si>
    <t>Театральная студия "Феникс", 11-14 л</t>
  </si>
  <si>
    <t>Совет старшеклассников, 15-17 л (группа 2)</t>
  </si>
  <si>
    <t>Юнармия, 11-15 л (группа 1)</t>
  </si>
  <si>
    <t>Юнармия, 11-15 л (группа 2)</t>
  </si>
  <si>
    <t>Юный китаист, 9-10 л (группа 1)</t>
  </si>
  <si>
    <t>Юный китаист, 9-10 л (группа 2)</t>
  </si>
  <si>
    <t>Дружина юных пожарных, 13-17 л</t>
  </si>
  <si>
    <t xml:space="preserve">Мир немецкого. Лексика и грамматика., 12-15 л </t>
  </si>
  <si>
    <t>Волонтерский отряд "Моей любви голос", 14-15 л (группа 1)</t>
  </si>
  <si>
    <t>Волонтерский отряд "Моей любви голос", 16-17 л (группа 2)</t>
  </si>
  <si>
    <t>Секреты русский язык, 11-13 л</t>
  </si>
  <si>
    <t xml:space="preserve">Секреты русского языка, 13-14 л </t>
  </si>
  <si>
    <t xml:space="preserve">Секреты русского языка, 11-12 л </t>
  </si>
  <si>
    <t>Первые шаги в программировании, 7-10 л</t>
  </si>
  <si>
    <t>Бассейн, 7-10 л</t>
  </si>
  <si>
    <t>Бассейн, 11-17 л</t>
  </si>
  <si>
    <t>Спортивное плавание, 7-10 л</t>
  </si>
  <si>
    <t>Спортивное плавание, 11-17 л</t>
  </si>
  <si>
    <t>Школьный туристский клуб "Вертикаль", 14-18 л</t>
  </si>
  <si>
    <t>Каратэ, 12-17 л</t>
  </si>
  <si>
    <t xml:space="preserve">ГТО - путь к здоровью, 7-14 л </t>
  </si>
  <si>
    <t>Футбол, 7-10 л</t>
  </si>
  <si>
    <t>Танцевальная студия, 7-10 л</t>
  </si>
  <si>
    <t>Голоса Гимназии, 11-17 л</t>
  </si>
  <si>
    <t>Художественное рукоделие (группа 1)</t>
  </si>
  <si>
    <t>Художественное рукоделие (группа 2)</t>
  </si>
  <si>
    <t>Гимнастика, 7-10 л</t>
  </si>
  <si>
    <t>Поэзия цвета, 7-10 л</t>
  </si>
  <si>
    <t>Студия эстрадного танца, 7-17 л</t>
  </si>
  <si>
    <t>Эко.child, 7-10 л</t>
  </si>
  <si>
    <t xml:space="preserve">Юный биолог, 12-15 л </t>
  </si>
  <si>
    <t>Успешный математик, 11-13 л (группа 2)</t>
  </si>
  <si>
    <t>Химические основы экологии / Химические основы экологии</t>
  </si>
  <si>
    <t>Химические основы экологии / Химические основы экологии (группа 2)</t>
  </si>
  <si>
    <t>Юные биологи / Юные биологи</t>
  </si>
  <si>
    <t>Эколята - дошколята (дошкольное отделение) / "Эколята - дошколята" (до "Непоседы")</t>
  </si>
  <si>
    <t>Эколята - дошколята (дошкольное отделение) / "Эколята - дошколята" (до "Каруселька")</t>
  </si>
  <si>
    <t>Волонтёры / Волонтёры</t>
  </si>
  <si>
    <t>Экономика / Экономика</t>
  </si>
  <si>
    <t>Основы правовых знаний / Основы правовых знаний / Группа 1</t>
  </si>
  <si>
    <t>Развитие речи / Развитие речи 3в кл.</t>
  </si>
  <si>
    <t>Развитие речи / Развитие речи 3а кл.</t>
  </si>
  <si>
    <t>Развитие речи / Развитие речи 3к кл.</t>
  </si>
  <si>
    <t>Пресс-центр / Пресс-центр1</t>
  </si>
  <si>
    <t>Школьное телевидение / Школьное телевидение</t>
  </si>
  <si>
    <t>Юные инспектора движения / Юные инспектора движения</t>
  </si>
  <si>
    <t>Орлята России (группа 1) / Орлята России 4 кл.</t>
  </si>
  <si>
    <t>Орлята России (группа 2) / Орлята России 1 кл.</t>
  </si>
  <si>
    <t>Развитие речи / ДО "Кораблик" группа 1</t>
  </si>
  <si>
    <t>Развитие речи / ДО "Кораблик" группа 2</t>
  </si>
  <si>
    <t>Волонтерское движение "Добрые сердца"</t>
  </si>
  <si>
    <t>ЮНАРМИЯ</t>
  </si>
  <si>
    <t>Талант / 24-25 Группа Жихаревой З.В. 10-15 лет</t>
  </si>
  <si>
    <t>Самоделкин / 24-25 Группа Хохлова А.Н. 10-17 лет</t>
  </si>
  <si>
    <t>"Черчение" / 24-25 Группа Митрохиной М.С. 11-15 лет</t>
  </si>
  <si>
    <t>С информатикой на ты / С информатикой на ты Группа 1</t>
  </si>
  <si>
    <t>Компьютерная графика / Компьютерная графика</t>
  </si>
  <si>
    <t>Беспилотные летательные аппараты</t>
  </si>
  <si>
    <t>Беспилотные летательные аппараты (группа 2)</t>
  </si>
  <si>
    <t>Талант (группа 2)</t>
  </si>
  <si>
    <t>С информатикой на ты (группа 2)</t>
  </si>
  <si>
    <t>Историческое краеведение / Историческое краеведение</t>
  </si>
  <si>
    <t>Историческое краеведение / Историческое краеведение группа 2</t>
  </si>
  <si>
    <t>Историческое краеведение / Историческое краеведение группа 3</t>
  </si>
  <si>
    <t>Историческое краеведение / Историческое краеведение группа 4</t>
  </si>
  <si>
    <t>Историческое краеведение / Историческое краеведение группа 5</t>
  </si>
  <si>
    <t>Волейбол / Волейбол - 1 (5 кл.)</t>
  </si>
  <si>
    <t>«Настольный теннис» / 24-25 Группа Новиковой Н.В.13-16 лет</t>
  </si>
  <si>
    <t>"Будь здоров" (дошкольное отделение) / "Будь здоров" (дошкольная группа)</t>
  </si>
  <si>
    <t>Ритмика ДО «Каруселька» / Ритмика - группа 1 (до "Каруселька")</t>
  </si>
  <si>
    <t>Волейбол / Халикова З.Н.</t>
  </si>
  <si>
    <t>Волейбол / Спортивные игры Плотникова Л.В. 12-16 лет</t>
  </si>
  <si>
    <t>Легкая атлетика / 24-25 Группа 8-13 лет Халикова З.Н.</t>
  </si>
  <si>
    <t>«Баскетбол,» / 24-25 Группа 1 Тихонин А.В.6-7 лет</t>
  </si>
  <si>
    <t>«Баскетбол» / 24-25 Группа 2 Тихонин А.В. 6-9 лет</t>
  </si>
  <si>
    <t>«Волейбол» / 24-25 Группа 3 Новикова Н.В. 15-18 лет</t>
  </si>
  <si>
    <t>«Волейбол» / 24-25 Группа 2 Новикова Н.В. 10-14 лет</t>
  </si>
  <si>
    <t>«Волейбол» / 24-25 Группа 1 Новикова Н.В. 10-14 лет</t>
  </si>
  <si>
    <t>Спортивное плавание / 24-25 Группа 1 Кашина О.С. 10-17 лет</t>
  </si>
  <si>
    <t>Спортивное плавание / 24-25 Группа 2 Кашина О.С. 10-17 лет</t>
  </si>
  <si>
    <t>Оздоровительное плавание / 24-25 Группа 3 Марченко Н.А. 8-14 лет</t>
  </si>
  <si>
    <t>Оздоровительное плавание / 24-25 Группа 6 Марченко Н.А. 14-17 лет</t>
  </si>
  <si>
    <t>Бассейн / 24-25 Группа 4 Сиденко Г.А. 6-16 лет</t>
  </si>
  <si>
    <t>Бассейн / 24-25 Группа 5 Пузыревский Е.Д. 6-10 лет</t>
  </si>
  <si>
    <t>«Баскетбол» / 24-25 Группа 1 Новикова Н.В. 10-14 лет</t>
  </si>
  <si>
    <t>Ритмика ДО "Непоседы"</t>
  </si>
  <si>
    <t>«Баскетбол» / 24-25 Группа 3 Шаповал М.А.10-14 лет</t>
  </si>
  <si>
    <t>Разговор о правильном питании</t>
  </si>
  <si>
    <t>Разговор о правильном питании группа 2</t>
  </si>
  <si>
    <t xml:space="preserve"> Умелые ручки - группа 1 (до «Непоседы»)</t>
  </si>
  <si>
    <t>Умелые ручки / Умелые ручки - группа 2 (3 К Лицей)</t>
  </si>
  <si>
    <t>Умелые ручки - группа 3 (до «Каруселька»)</t>
  </si>
  <si>
    <t>Умелые ручки / группа 4 (до «Каруселька»)</t>
  </si>
  <si>
    <t xml:space="preserve"> Умелые ручки - группа 5 (до «Каруселька»)</t>
  </si>
  <si>
    <t>Умелые ручки / Умелые ручки - группа 6 (Плаксина А.А.)</t>
  </si>
  <si>
    <t>Умелые ручки / группа 7 Богданова О.Н.</t>
  </si>
  <si>
    <t>Умелые ручки группа 8</t>
  </si>
  <si>
    <t>Волшебная кисточка / 24-25 Группа 1 Митрохина М.С. 6-9 лет</t>
  </si>
  <si>
    <t>Радуга / 24-25 Радуга 6-10 лет группа 1 Кузнецовой М.А.</t>
  </si>
  <si>
    <t>Радуга / 24-25 Радуга 6-10 лет группа 2 Кузнецовой М.А.</t>
  </si>
  <si>
    <t>Радуга / 24-25 Радуга 6-10 лет группа 3 Кузнецовой М.А.</t>
  </si>
  <si>
    <t>Радуга</t>
  </si>
  <si>
    <t>Солисты-вокалисты / 24-25 Группа 1 Алексеева Е.Н. 7-17 лет</t>
  </si>
  <si>
    <t>Солисты-вокалисты / 24-25 Группа 2 Алексеева Е.Н. 7-17 лет</t>
  </si>
  <si>
    <t>Вокальный ансамбль</t>
  </si>
  <si>
    <t>Солисты-вокалисты группа 3</t>
  </si>
  <si>
    <t>Солисты-вокалисты группа 4</t>
  </si>
  <si>
    <t>Солисты-вокалисты группа 5</t>
  </si>
  <si>
    <t>Студия танца</t>
  </si>
  <si>
    <t>Спортивные игры/ Спортивные игры, дети 8-10 лет</t>
  </si>
  <si>
    <t>Актерское мастерство / Актерское мастерство, дети 7-10 лет</t>
  </si>
  <si>
    <t>Волшебный мир поэзии /Волшебный мир поэзии , дети 14-17 лет</t>
  </si>
  <si>
    <t>Актерское мастерство / Актерское мастерство, дети 11-14 лет</t>
  </si>
  <si>
    <t>Театр здоровья/Театр здоровья</t>
  </si>
  <si>
    <t>Математические лабиринты/математические лабиринты, дети 13-17</t>
  </si>
  <si>
    <t xml:space="preserve">"Юный химик"/2025-2026 Соболев М.Е. </t>
  </si>
  <si>
    <t xml:space="preserve">"Добрые горизонты"/2025-2026 Харченко А.А. </t>
  </si>
  <si>
    <t>"Юные инспекторы движения"/2025-2026 Группа 1 Суслова Е.А.</t>
  </si>
  <si>
    <t>"Юные инспекторы движения"/2025-2026 Группа 2 Суслова Е.А.</t>
  </si>
  <si>
    <t>"Основы программирования"/2025-2026 Ким М.И.</t>
  </si>
  <si>
    <t>"Легкая атлетика"/2025-2026 Группа 1 Курзаева К.В.</t>
  </si>
  <si>
    <t>"Легкая атлетика"/2025-2026 Группа 2 Курзаева К.В.</t>
  </si>
  <si>
    <t>"Разговор о правильном питании"/2025-2026 Группа 2 Антропова Г.Г.</t>
  </si>
  <si>
    <t>"Мир оригами"/2025-2026 Группа 1 Антипова А.Б.</t>
  </si>
  <si>
    <t>"Мир оригами"/2025-2026 Группа 2 Антипова А.Б.</t>
  </si>
  <si>
    <t>"Мир оригами"/2025-2026 Группа 1 Аветисян В.Ф.</t>
  </si>
  <si>
    <t>"Мир оригами"/2025-2026 Группа 2 Аветисян В.Ф.</t>
  </si>
  <si>
    <t>"Мир музыки"/2025-2026 Группа 1 Приходько В.О.</t>
  </si>
  <si>
    <t>"Мир музыки"/2025-2026 Группа 2 Приходько В.О.</t>
  </si>
  <si>
    <t>"Фотоискусство"/2025-2026 Чаннов В.А.</t>
  </si>
  <si>
    <t>Юный патриот / Юный патриот 2024</t>
  </si>
  <si>
    <t>Юный патриот/ Юный патриот 2025</t>
  </si>
  <si>
    <t>Азбука туризма/ Азбука туризма 2024</t>
  </si>
  <si>
    <t>Азбука туризма/ Азбука туризма 2025</t>
  </si>
  <si>
    <t>Экомир / Свиридова Е.В. Экомир 2024</t>
  </si>
  <si>
    <t>Экомир / Кабашова М.Н. Экомир 2024</t>
  </si>
  <si>
    <t>Экомир / Силакова Д.А. Экомир 2024</t>
  </si>
  <si>
    <t>Увлекательное рисование / Рисование 2024</t>
  </si>
  <si>
    <t>Увлекательное рисование / Рисование 2025</t>
  </si>
  <si>
    <t>Путешествие в страну граммотности / Граммотность 2024</t>
  </si>
  <si>
    <t>Путешествие в страну граммотности / Граммотность 2025</t>
  </si>
  <si>
    <t>Юные волонтеры/ Юные волонтеры 2024</t>
  </si>
  <si>
    <t>Юные волонтеры/ Юные волонтеры 2025</t>
  </si>
  <si>
    <t>Финансовая граммотность/Финансовая граммотность 2024</t>
  </si>
  <si>
    <t>Финансовая граммотность/Финансовая граммотность 2025</t>
  </si>
  <si>
    <t>Изонить / Изонить 2024</t>
  </si>
  <si>
    <t>Изонить / Изонить 2025</t>
  </si>
  <si>
    <t>Робототехника/ 1 Робототехника 2024</t>
  </si>
  <si>
    <t>Робототехника/ 1 Робототехника 2025</t>
  </si>
  <si>
    <t>Робототехника/ 2 Робототехника 2024</t>
  </si>
  <si>
    <t>Театральная мастерская /Театральная мастерская 2024</t>
  </si>
  <si>
    <t>Театральная мастерская /Театральная мастерская 2025</t>
  </si>
  <si>
    <t>Говорим правильно (ДО "Колосок") / 1 говорим правильно 2024</t>
  </si>
  <si>
    <t>Говорим правильно (ДО "Колосок") / 1 говорим правильно 2025</t>
  </si>
  <si>
    <t>Говорим правильно (ДО "Колосок") / 2 говорим правильно 2024</t>
  </si>
  <si>
    <t>Говорим правильно (ДО "Колосок") / 2 говорим правильно 2025</t>
  </si>
  <si>
    <t>Познавайка (ДО "Колосок") / 1 Познавайка 2024</t>
  </si>
  <si>
    <t>Познавайка (ДО "Колосок") / 1 Познавайка 2025</t>
  </si>
  <si>
    <t>Познавайка (ДО "Колосок") / 2 Познавайка 2024</t>
  </si>
  <si>
    <t>Познавайка (ДО "Колосок") / 2 Познавайка 2025</t>
  </si>
  <si>
    <t>Психология общения / Психология общения 2024</t>
  </si>
  <si>
    <t>Психология общения / Психология общения 2025</t>
  </si>
  <si>
    <t>Туристы экологи / 24_Атаньязов Р.А. гр.4_ТЭ_ПФ_(Лицей 34)_1</t>
  </si>
  <si>
    <t>Туристы экологи / 24_Атаньязов Р.А. гр.3_ТЭ_ПФ_(Лицей 34)_1</t>
  </si>
  <si>
    <t>Всезнайка / 24_Бадирян С.А. гр.2_ВЗН_ПФ_(Лицей 15)_6</t>
  </si>
  <si>
    <t>Всезнайка / 24_Бадирян С.А. гр.1_ВЗН_ПФ_(Лицей 15)_6</t>
  </si>
  <si>
    <t>Туристы экологи / 24_Иевлева В.В. гр.3_ТЭ_ПФ_(СОШ 10)_1</t>
  </si>
  <si>
    <t>Всезнайка / 24_Онегова С.В. гр.7_ВЗН_ПФ_(СОШ 32)_2</t>
  </si>
  <si>
    <t>Туристы экологи / 24_Повольнова М.В. гр.4_ТЭ_ПФ_(СОШ 29)_1</t>
  </si>
  <si>
    <t>Туристы экологи / 24_Сергушкина Ж.В. гр.4_ТЭ_ПФ_(СОШ 9)_1</t>
  </si>
  <si>
    <t>Всезнайка / 24_Сурнова А. А. гр.4_ВЗН_ПФ_(СОШ 14)_2</t>
  </si>
  <si>
    <t>Всезнайка / 24_Сурнова А. А. гр.3_ВЗН_ПФ_(СОШ 14)_2</t>
  </si>
  <si>
    <t>Всезнайка / 24_Тарасова Л.А. гр.3_ВЗН_ПФ_(СОШ 29)_3</t>
  </si>
  <si>
    <t>Всезнайка / 24_Чистова О.А. гр.4_ВЗН_ПФ_(СОШ 24)_1</t>
  </si>
  <si>
    <t>Всезнайка / 24_Чистова О.А. гр.3_ВЗН_ПФ_(СОШ 24)_1</t>
  </si>
  <si>
    <t>Безопасный образ жизни / 24_Асаева Г.С. гр.4_БОЖ_ПФ_(СОШ 10)_1</t>
  </si>
  <si>
    <t>Эколёнок / 24_Аттал Н.В. гр.2_ЭКЁ_ПФ_(СОШ 32)_5</t>
  </si>
  <si>
    <t>Эколёнок / 24_Аттал Н.В. гр.1_ЭКЁ_ПФ_(СОШ 32)_5</t>
  </si>
  <si>
    <t>Эколята / 24_Байкова Н. А. гр.2_ЭЛЯ_ПФ_(СОШ 8)_6</t>
  </si>
  <si>
    <t>Эколята / 24_Байкова Н. А. гр.1_ЭЛЯ_ПФ_(СОШ 8)_6</t>
  </si>
  <si>
    <t>Эколята / 24_Бакиева Г.А. гр.2_ЭЛЯ_ПФ_(СОШ 3)_6</t>
  </si>
  <si>
    <t>Эколята / 24_Бакиева Г.А. гр.1_ЭЛЯ_ПФ_(СОШ 3)_6</t>
  </si>
  <si>
    <t>Английский для путешественников / 24_Бондаренко С.В. гр.3_АНГ_ПФ_(Гимназия 16)_3</t>
  </si>
  <si>
    <t>Безопасный образ жизни / 24_Герасимова И.М. гр.3_БОЖ_ПФ_(СОШ 10)_1</t>
  </si>
  <si>
    <t>ПФДО Безопасность в городской среде / 24_Гоманок А.В. гр.4_БГС_ПФ_(СОШ 3)_3</t>
  </si>
  <si>
    <t>ПФДО Безопасность в городской среде / 24_Гоманок А.В. гр.3_БГС_ПФ_(СОШ 3)_3</t>
  </si>
  <si>
    <t>Безопасный образ жизни / 24_Дорошенко Ю.В. гр.3_БОЖ_ПФ_(СОШ 10)_1</t>
  </si>
  <si>
    <t>ПФДО Безопасность в городской среде / 24_Ершова Н.Н. гр.4_БГС_ПФ_(Гимназия 1)_2</t>
  </si>
  <si>
    <t>ПФДО Безопасность в городской среде / 24_Ершова Н.Н. гр.3_БГС_ПФ_(Гимназия 1)_2</t>
  </si>
  <si>
    <t>Эколята / 24_Загребельная З.А. гр.2_ЭЛЯ_ПФ_(СОШ 32)_6</t>
  </si>
  <si>
    <t>Эколята / 24_Загребельная З.А. гр.1_ЭЛЯ_ПФ_(СОШ 32)_6</t>
  </si>
  <si>
    <t>Эколята / 24_Идрисова Д.Р. гр.3_ЭЛЯ_ПФ_(СОШ 8)_6</t>
  </si>
  <si>
    <t>Всезнайка / 25_ПФ_436</t>
  </si>
  <si>
    <t>Эколята / 24_Идрисова Д.Р. гр.2_ЭЛЯ_ПФ_(СОШ 8)_6</t>
  </si>
  <si>
    <t>Всезнайка / 25_ПФ_437</t>
  </si>
  <si>
    <t>Эколята / 24_Кадацкая Е.А. гр.1_ЭЛЯ_ПФ_(СОШ 29)_6</t>
  </si>
  <si>
    <t>Туристы экологи / 25_ПФ_438</t>
  </si>
  <si>
    <t>Английский для путешественников / 24_Калянова Н.Б. гр.4_АНГ_ПФ_(СОШ 14)_2</t>
  </si>
  <si>
    <t>Всезнайка / 25_ПФ_439</t>
  </si>
  <si>
    <t>Английский для путешественников / 24_Калянова Н.Б. гр.3_АНГ_ПФ_(СОШ 14)_2</t>
  </si>
  <si>
    <t>Туристы экологи / 25_ПФ_440</t>
  </si>
  <si>
    <t>Эколёнок / 24_Кирсанова Н.А. гр.2_ЭКЁ_ПФ_(СОШ 19)_6</t>
  </si>
  <si>
    <t>Туристы экологи / 25_ПФ_441</t>
  </si>
  <si>
    <t>Эколёнок / 24_Кирсанова Н.А. гр.1_ЭКЁ_ПФ_(СОШ 19)_6</t>
  </si>
  <si>
    <t>Всезнайка / 25_ПФ_442</t>
  </si>
  <si>
    <t>Эколёнок / 24_Козлова Н.А. гр.2_ЭКЁ_ПФ_(СОШ 32)_5</t>
  </si>
  <si>
    <t>Всезнайка / 25_ПФ_443</t>
  </si>
  <si>
    <t>Эколёнок / 24_Козлова Н.А. гр.1_ЭКЁ_ПФ_(СОШ 32)_5</t>
  </si>
  <si>
    <t>Всезнайка / 25_ПФ_444</t>
  </si>
  <si>
    <t>Безопасный образ жизни / 24_Кроха О.М. гр.4_БОЖ_ПФ_(СОШ 24)_1</t>
  </si>
  <si>
    <t>Всезнайка / 25_ПФ_445</t>
  </si>
  <si>
    <t>Безопасный образ жизни / 24_Кроха О.М. гр.3_БОЖ_ПФ_(СОШ 24)_1</t>
  </si>
  <si>
    <t>Всезнайка / 25_ПФ_446</t>
  </si>
  <si>
    <t>ПФДО Безопасность в городской среде / 24_Лаптева И.Б. гр.4_БГС_ПФ_(СОШ 14)_2</t>
  </si>
  <si>
    <t>Всезнайка / 25_ПФ_447</t>
  </si>
  <si>
    <t>ПФДО Безопасность в городской среде / 24_Лесникова Н.Н. гр.2_БГС_ПФ_(СОШ 3)_3</t>
  </si>
  <si>
    <t>Всезнайка / 25_ПФ_448</t>
  </si>
  <si>
    <t>ПФДО Безопасность в городской среде / 24_Мамаев А.В. гр.3_БГС_ПФ_(СОШ 3)_1</t>
  </si>
  <si>
    <t>Всезнайка / 25_ПФ_449</t>
  </si>
  <si>
    <t>Эколята / 24_Мареева В.П. гр.2_ЭЛЯ_ПФ_(Гимназия 17)_3</t>
  </si>
  <si>
    <t>Всезнайка / 25_ПФ_450</t>
  </si>
  <si>
    <t>Эколята / 24_Мареева В.П. гр.1_ЭЛЯ_ПФ_(Гимназия 17)_3</t>
  </si>
  <si>
    <t>Всезнайка / 25_ПФ_451</t>
  </si>
  <si>
    <t>Безопасный образ жизни / 24_Мартьянова Е.И. гр.2_БОЖ_ПФ_(СОШ 10)_5</t>
  </si>
  <si>
    <t>Всезнайка / 25_ПФ_452</t>
  </si>
  <si>
    <t>Эколёнок / 24_Миличкина М.Ю. гр.3_ЭКЁ_ПФ_(СОШ 6)_6</t>
  </si>
  <si>
    <t>Всезнайка / 25_ПФ_453</t>
  </si>
  <si>
    <t>Эколята / 24_Миличкина М.Ю. гр.2_ЭЛЯ_ПФ_(СОШ 24)_6</t>
  </si>
  <si>
    <t>Всезнайка / 25_ПФ_454</t>
  </si>
  <si>
    <t>Эколята / 24_Миличкина М.Ю. гр.1_ЭЛЯ_ПФ_(СОШ 24)_6</t>
  </si>
  <si>
    <t>Всезнайка / 25_ПФ_455</t>
  </si>
  <si>
    <t>Эколёнок / 24_Надточий Т.П. гр.2_ЭКЁ_ПФ_(Марфино СОШ)_6</t>
  </si>
  <si>
    <t>Всезнайка / 25_ПФ_456</t>
  </si>
  <si>
    <t>Эколёнок / 24_Надточий Т.П. гр.1_ЭКЁ_ПФ_(Марфино СОШ)_6</t>
  </si>
  <si>
    <t>Всезнайка / 25_ПФ_457</t>
  </si>
  <si>
    <t>Безопасный образ жизни / 24_Орлова А.А. гр.5_БОЖ_ПФ_(Новомыт пр,84)_1</t>
  </si>
  <si>
    <t>Всезнайка / 25_ПФ_458</t>
  </si>
  <si>
    <t>Эколята / 24_Осадчева Л.В. гр.2_ЭЛЯ_ПФ_(Гимназия 17)_6</t>
  </si>
  <si>
    <t>Всезнайка / 25_ПФ_459</t>
  </si>
  <si>
    <t>Эколята / 24_Осадчева Л.В. гр.1_ЭЛЯ_ПФ_(Гимназия 17)_6</t>
  </si>
  <si>
    <t>Всезнайка / 25_ПФ_460</t>
  </si>
  <si>
    <t>Эколёнок / 24_Перминова С.И. гр.2_ЭКЁ_ПФ_(СОШ 32)_6</t>
  </si>
  <si>
    <t>Всезнайка / 25_ПФ_461</t>
  </si>
  <si>
    <t>Эколёнок / 24_Перминова С.И. гр.1_ЭКЁ_ПФ_(СОШ 32)_6</t>
  </si>
  <si>
    <t>Всезнайка / 25_ПФ_462</t>
  </si>
  <si>
    <t>ПФДО Безопасность в городской среде / 24_Привизенцева Л.К. гр.3_БГС_ПФ_(СОШ 3)_5</t>
  </si>
  <si>
    <t>Всезнайка / 25_ПФ_463</t>
  </si>
  <si>
    <t>Эколёнок / 24_Прилежаева М.Н. гр.2_ЭКЁ_ПФ_(Гимназия 1)_6</t>
  </si>
  <si>
    <t>Всезнайка / 25_ПФ_464</t>
  </si>
  <si>
    <t>Эколёнок / 24_Прилежаева М.Н. гр.1_ЭКЁ_ПФ_(Гимназия 1)_6</t>
  </si>
  <si>
    <t>Всезнайка / 25_ПФ_465</t>
  </si>
  <si>
    <t>Английский для путешественников / 24_Радецкая О.В. гр.1_АНГ_ПФ_(СОШ 35)_5</t>
  </si>
  <si>
    <t>Всезнайка / 25_ПФ_466</t>
  </si>
  <si>
    <t>Эколята / 24_Ремнёва О.И. гр.1_ЭЛЯ_ПФ_(СОШ 4)_6</t>
  </si>
  <si>
    <t>Всезнайка / 25_ПФ_467</t>
  </si>
  <si>
    <t>ПФДО Безопасность в городской среде / 24_Синицына В.В. гр.4_БГС_ПФ_(СОШ 14)_2</t>
  </si>
  <si>
    <t>Всезнайка / 25_ПФ_468</t>
  </si>
  <si>
    <t>ПФДО Безопасность в городской среде / 24_Синицына В.В. гр.3_БГС_ПФ_(СОШ 14)_2</t>
  </si>
  <si>
    <t>Всезнайка / 25_ПФ_469</t>
  </si>
  <si>
    <t>ПФДО Безопасность в городской среде / 24_Сулейманкадиева А.Э. гр.4_БГС_ПФ_(СОШ 24)_2</t>
  </si>
  <si>
    <t>Всезнайка / 25_ПФ_470</t>
  </si>
  <si>
    <t>ПФДО Безопасность в городской среде / 24_Табунщикова О.С. гр.3_БГС_ПФ_(СОШ 29)_5</t>
  </si>
  <si>
    <t>Всезнайка / 25_ПФ_471</t>
  </si>
  <si>
    <t>ПФДО Безопасность в городской среде / 24_Фокина Э.К. гр.4_БГС_ПФ_(СОШ 3)_1</t>
  </si>
  <si>
    <t>Безопасный образ жизни / 25_ПФ_472</t>
  </si>
  <si>
    <t>ПФДО Безопасность в городской среде / 24_Фокина Э.К. гр.3_БГС_ПФ_(СОШ 3)_1</t>
  </si>
  <si>
    <t>Безопасный образ жизни / 25_ПФ_473</t>
  </si>
  <si>
    <t>Английский для путешественников / 24_Шидловская В.А. гр.4_АНГ_ПФ_(СОШ 10)_2</t>
  </si>
  <si>
    <t>ПФДО Безопасность в городской среде / 25_ПФ_474</t>
  </si>
  <si>
    <t>Английский для путешественников / 24_Шидловская В.А. гр.3_АНГ_ПФ_(СОШ 10)_2</t>
  </si>
  <si>
    <t>ПФДО Безопасность в городской среде / 25_ПФ_475</t>
  </si>
  <si>
    <t>Эколёнок / 24_Широкова Е.В. гр.1_ЭКЁ_ПФ_(Гимназия 16)_6</t>
  </si>
  <si>
    <t>ПФДО Безопасность в городской среде / 25_ПФ_476</t>
  </si>
  <si>
    <t>Начальное техническое моделирование для малышей / 24_Аветисян С.А. гр.2_ТММ_ПФ_(СОШ 3)_3</t>
  </si>
  <si>
    <t>Эколята / 25_ПФ_477</t>
  </si>
  <si>
    <t>Начальное техническое моделирование для малышей / 24_Аветисян С.А. гр.1_ТММ_ПФ_(СОШ 3)_3</t>
  </si>
  <si>
    <t>Эколята / 25_ПФ_478</t>
  </si>
  <si>
    <t>Безопасность дорожного движения сетевая 72 ч, ПФДО, 7-11 лет / 24_Адамчук А.А. гр.3_БДД_ПФ_(СОШ 14)_2</t>
  </si>
  <si>
    <t>Безопасный образ жизни / 25_ПФ_479</t>
  </si>
  <si>
    <t>НТМ Мультимедийные технологии / 24_Бершадская И.В. гр.1_МТ_ПФ_(Гимназия 1)_5</t>
  </si>
  <si>
    <t>Эколёнок / 25_ПФ_480</t>
  </si>
  <si>
    <t>Начальное техническое моделирование для малышей / 24_Бойко Е.А. гр.1_ТММ_ПФ_(Лицей 34)_5</t>
  </si>
  <si>
    <t>Эколята / 25_ПФ_481</t>
  </si>
  <si>
    <t>Начальное техническое моделирование для малышей / 24_Ведутенко В.В. гр.1_ТММ_ПФ_(СОШ 6)_5</t>
  </si>
  <si>
    <t>Эколята / 25_ПФ_482</t>
  </si>
  <si>
    <t>Безопасность дорожного движения сетевая 72 ч, ПФДО, 7-11 лет / 24_Воронова А.А. гр.1_БДД_ПФ_(СОШ 14)_1</t>
  </si>
  <si>
    <t>Эколёнок / 25_ПФ_483</t>
  </si>
  <si>
    <t>Безопасность дорожного движения сетевая 72 ч, ПФДО, 7-11 лет / 24_Ибрагимова А.К. гр.3_БДД_ПФ_(СОШ 14)_2</t>
  </si>
  <si>
    <t>Эколёнок / 25_ПФ_484</t>
  </si>
  <si>
    <t>Ракетостроение / 24_Ибрагимова О.А. гр.6_РСТР_ПФ_(Мира 19)_4</t>
  </si>
  <si>
    <t>Безопасный образ жизни / 25_ПФ_485</t>
  </si>
  <si>
    <t>НТМ Начальное техническое моделирование / 24_Ибрагимова С.И. гр.5_НТМ_ПФ_(Новомыт пр,84)_4</t>
  </si>
  <si>
    <t>Эколята / 25_ПФ_486</t>
  </si>
  <si>
    <t>НТМ Начальное техническое моделирование / 24_Иванова Л.А. гр.5_НТМ_ПФ_(Новомыт пр,84)_4</t>
  </si>
  <si>
    <t>Эколята / 25_ПФ_487</t>
  </si>
  <si>
    <t>Начальное техническое моделирование для малышей / 24_Карганова Н.П. гр.2_ТММ_ПФ_(СОШ 32)_3</t>
  </si>
  <si>
    <t>Эколёнок / 25_ПФ_488</t>
  </si>
  <si>
    <t>Начальное техническое моделирование для малышей / 24_Карганова Н.П. гр.1_ТММ_ПФ_(СОШ 32)_3</t>
  </si>
  <si>
    <t>Эколёнок / 25_ПФ_489</t>
  </si>
  <si>
    <t>Безопасность дорожного движения сетевая 72 ч, ПФДО, 7-11 лет / 24_Лозовик Ю.И. гр.1_БДД_ПФ_(Марфино СОШ)_5</t>
  </si>
  <si>
    <t>ПФДО Безопасность в городской среде / 25_ПФ_490</t>
  </si>
  <si>
    <t>Безопасность дорожного движения сетевая 72 ч, ПФДО, 7-11 лет / 24_Лозовик Ю.И. гр.2_БДД_ПФ_(Марфино СОШ)_5</t>
  </si>
  <si>
    <t>Эколёнок / 25_ПФ_491</t>
  </si>
  <si>
    <t>Начальное техническое моделирование для малышей / 24_Мазяр Е.М. гр.2_ТММ_ПФ_(СОШ 32)_3</t>
  </si>
  <si>
    <t>Эколёнок / 25_ПФ_492</t>
  </si>
  <si>
    <t>Начальное техническое моделирование для малышей / 24_Мазяр Е.М. гр.1_ТММ_ПФ_(СОШ 32)_3</t>
  </si>
  <si>
    <t>Английский для путешественников / 25_ПФ_493</t>
  </si>
  <si>
    <t>Начальное техническое моделирование для малышей / 24_Маликова О.В. гр.2_ТММ_ПФ_(МЛГ 33)_3</t>
  </si>
  <si>
    <t>Эколята / 25_ПФ_494</t>
  </si>
  <si>
    <t>Начальное техническое моделирование для малышей / 24_Маликова О.В. гр.1_ТММ_ПФ_(МЛГ 33)_3</t>
  </si>
  <si>
    <t>ПФДО Безопасность в городской среде / 25_ПФ_495</t>
  </si>
  <si>
    <t>Безопасность дорожного движения сетевая 72 ч, ПФДО, 7-11 лет / 24_Мамонтова Ю.Р. гр.2_БДД_ПФ_(СОШ 14)_1</t>
  </si>
  <si>
    <t>ПФДО Безопасность в городской среде / 25_ПФ_496</t>
  </si>
  <si>
    <t>Безопасность дорожного движения сетевая 72 ч, ПФДО, 7-11 лет / 24_Мартьянова Е.И. гр.1_БДД_ПФ_(СОШ 10)_5</t>
  </si>
  <si>
    <t>ПФДО Безопасность в городской среде / 25_ПФ_497</t>
  </si>
  <si>
    <t>Плавающие модели / 24_Митрошкин А.А. гр.5_ПЛМ_ПФ_(Мира 19)_1</t>
  </si>
  <si>
    <t>ПФДО Безопасность в городской среде / 25_ПФ_498</t>
  </si>
  <si>
    <t>НТМ Квиллинг / 24_Мулькова М.С. гр.5_КВИ_ПФ_(СОШ 14)_2</t>
  </si>
  <si>
    <t>ПФДО Безопасность в городской среде / 25_ПФ_499</t>
  </si>
  <si>
    <t>НТМ Квиллинг / 24_Мулькова М.С. гр.4_КВИ_ПФ_(СОШ 14)_2</t>
  </si>
  <si>
    <t>ПФДО Безопасность в городской среде / 25_ПФ_500</t>
  </si>
  <si>
    <t>Безопасность дорожного движения сетевая 72 ч, ПФДО, 7-11 лет / 24_Опрышко Т.А. гр.2_БДД_ПФ_(СОШ 19)_5</t>
  </si>
  <si>
    <t>Английский для путешественников / 25_ПФ_501</t>
  </si>
  <si>
    <t>Безопасность дорожного движения сетевая 72 ч, ПФДО, 7-11 лет / 24_Опрышко Т.А. гр.1_БДД_ПФ_(СОШ 19)_5</t>
  </si>
  <si>
    <t>Английский для путешественников / 25_ПФ_502</t>
  </si>
  <si>
    <t>Начальное техническое моделирование для малышей / 24_Половинкина Е.М. гр.2_ТММ_ПФ_(СОШ 6)_5</t>
  </si>
  <si>
    <t>Эколёнок / 25_ПФ_503</t>
  </si>
  <si>
    <t>Безопасность дорожного движения сетевая 72 ч, ПФДО, 7-11 лет / 24_Привизенцева Л.К. гр.5_БДД_ПФ_(СОШ 3)_5</t>
  </si>
  <si>
    <t>Эколёнок / 25_ПФ_504</t>
  </si>
  <si>
    <t>НТМ Начальное техническое моделирование / 24_Родачева Ю.В. гр.4_НТМ_ПФ_(СОШ 19)_3</t>
  </si>
  <si>
    <t>Эколёнок / 25_ПФ_505</t>
  </si>
  <si>
    <t>НТМ Начальное техническое моделирование / 24_Родачева Ю.В. гр.3_НТМ_ПФ_(СОШ 19)_3</t>
  </si>
  <si>
    <t>Эколёнок / 25_ПФ_506</t>
  </si>
  <si>
    <t>Начальное техническое моделирование для малышей / 24_Романова Е.А. гр.2_ТММ_ПФ_(СОШ 6)_5</t>
  </si>
  <si>
    <t>Эколёнок / 25_ПФ_507</t>
  </si>
  <si>
    <t>Начальное техническое моделирование для малышей / 24_Романова Е.А. гр.1_ТММ_ПФ_(СОШ 6)_5</t>
  </si>
  <si>
    <t>Эколёнок / 25_ПФ_508</t>
  </si>
  <si>
    <t>Безопасность дорожного движения сетевая 72 ч, ПФДО, 7-11 лет / 24_Рыльцева И.В. гр.3_БДД_ПФ_(СОШ 3)_3</t>
  </si>
  <si>
    <t>Эколёнок / 25_ПФ_509</t>
  </si>
  <si>
    <t>Старт в авиамоделизм / 24_Селезень А.А. гр.6_СТАВ_ПФ_(Мира 19)_3</t>
  </si>
  <si>
    <t>Эколёнок / 25_ПФ_510</t>
  </si>
  <si>
    <t>Начальное техническое моделирование для малышей / 24_Солопова Ю.С. гр.2_ТММ_ПФ_(СОШ 32)_5</t>
  </si>
  <si>
    <t>Эколёнок / 25_ПФ_511</t>
  </si>
  <si>
    <t>Начальное техническое моделирование для малышей / 24_Солопова Ю.С. гр.1_ТММ_ПФ_(СОШ 32)_5</t>
  </si>
  <si>
    <t>Эколёнок / 25_ПФ_512</t>
  </si>
  <si>
    <t>НТМ Начальное техническое моделирование / 24_Сонина. гр.2_НТМ_ПФ_(СОШ 19)_3</t>
  </si>
  <si>
    <t>Эколёнок / 25_ПФ_513</t>
  </si>
  <si>
    <t>НТМ Начальное техническое моделирование / 24_Сонина. гр.1_НТМ_ПФ_(СОШ 19)_3</t>
  </si>
  <si>
    <t>Эколёнок / 25_ПФ_514</t>
  </si>
  <si>
    <t>НТМ Начальное техническое моделирование / 24_Стырева Ю.И. гр.2_НТМ_ПФ_(СОШ 4)_5</t>
  </si>
  <si>
    <t>Эколёнок / 25_ПФ_515</t>
  </si>
  <si>
    <t>Основы 3D-моделирования (3D-ручка) / 24_Титова Е.В. гр.7_О3Д_ПФ_(Новомыт пр,84)_4</t>
  </si>
  <si>
    <t>Эколёнок / 25_ПФ_516</t>
  </si>
  <si>
    <t>Безопасность дорожного движения сетевая 72 ч, ПФДО, 7-11 лет / 24_Хрулева Н.В. гр.3_БДД_ПФ_(СОШ 10)_1</t>
  </si>
  <si>
    <t>Эколёнок / 25_ПФ_517</t>
  </si>
  <si>
    <t>НТМ Начальное техническое моделирование / 24_Чапего Т.А. гр.3_НТМ_ПФ_(СОШ 14)_2</t>
  </si>
  <si>
    <t>Эколёнок / 25_ПФ_518</t>
  </si>
  <si>
    <t>Безопасность дорожного движения сетевая 72 ч, ПФДО, 7-11 лет / 24_Шутова А.А. гр.3_БДД_ПФ_(СОШ 14)_2</t>
  </si>
  <si>
    <t>Эколёнок / 25_ПФ_519</t>
  </si>
  <si>
    <t>НТМ Юный конструктор ПФДО / 24_Щукина С.С. гр.1_ЮКОН_ПФ_(Лицей 34)_5</t>
  </si>
  <si>
    <t>Эколёнок / 25_ПФ_520</t>
  </si>
  <si>
    <t>НТМ Мультимедийные технологии / 24_Щур А.Н. гр.3_МТ_ПФ_(СОШ 4)_4</t>
  </si>
  <si>
    <t>Эколёнок / 25_ПФ_521</t>
  </si>
  <si>
    <t>НТМ Мультимедийные технологии / 24_Щур А.Н. гр.2_МТ_ПФ_(СОШ 4)_4</t>
  </si>
  <si>
    <t>Эколёнок / 25_ПФ_522</t>
  </si>
  <si>
    <t>НТМ Мультимедийные технологии / 24_Янченко Л.С. гр.3_МТ_ПФ_(СОШ 24)_4</t>
  </si>
  <si>
    <t>Эколёнок / 25_ПФ_523</t>
  </si>
  <si>
    <t>Туристы- краеведы / 24_Барбашов С.И. гр.4_ТК_ПФ_(Лицей 15)_1</t>
  </si>
  <si>
    <t>Эколёнок / 25_ПФ_524</t>
  </si>
  <si>
    <t>Туристы- краеведы / 24_Гонгина Я.В. гр.4_ТК_ПФ_(МЛГ 33)_3</t>
  </si>
  <si>
    <t>Эколёнок / 25_ПФ_525</t>
  </si>
  <si>
    <t>Туристы- краеведы / 24_Гонгина Я.В. гр.3_ТК_ПФ_(МЛГ 33)_3</t>
  </si>
  <si>
    <t>Эколёнок / 25_ПФ_526</t>
  </si>
  <si>
    <t>Азбука краеведения / 24_Егорова Л.М. гр.4_АК_ПФ_(Гимназия 1)_2</t>
  </si>
  <si>
    <t>Эколёнок / 25_ПФ_527</t>
  </si>
  <si>
    <t>Азбука краеведения / 24_Егорова Л.М. гр.3_АК_ПФ_(Гимназия 1)_2</t>
  </si>
  <si>
    <t>Эколёнок / 25_ПФ_528</t>
  </si>
  <si>
    <t>Туристы- краеведы / 24_Епифанцев К.А. гр.5_ТК_ПФ_(СОШ 14)_1</t>
  </si>
  <si>
    <t>Эколёнок / 25_ПФ_529</t>
  </si>
  <si>
    <t>Юные краеведы – исследователи / 24_Калинина О.Б. гр.3_ЮКИ_ПФ_(Лицей 15)_5</t>
  </si>
  <si>
    <t>Эколёнок / 25_ПФ_530</t>
  </si>
  <si>
    <t>Юные краеведы – исследователи / 24_Карпов А.А. гр.3_ЮКИ_ПФ_(Гимназия 16)_3</t>
  </si>
  <si>
    <t>Эколёнок / 25_ПФ_531</t>
  </si>
  <si>
    <t>Юные краеведы – исследователи / 24_Кроха И.А. гр.4_ЮКИ_ПФ_(Гимназия 1)_2</t>
  </si>
  <si>
    <t>Эколёнок / 25_ПФ_532</t>
  </si>
  <si>
    <t>Юные краеведы – исследователи / 24_Кроха И.А. гр.3_ЮКИ_ПФ_(Гимназия 1)_2</t>
  </si>
  <si>
    <t>Эколёнок / 25_ПФ_533</t>
  </si>
  <si>
    <t>Азбука краеведения / 24_Лысова А.Н. гр.3_АК_ПФ_(СОШ 14)_2</t>
  </si>
  <si>
    <t>Начальное техническое моделирование для малышей / 25_ПФ_534</t>
  </si>
  <si>
    <t>Азбука краеведения / 24_Лысова А.Н. гр.4_АК_ПФ_(СОШ 14)_2</t>
  </si>
  <si>
    <t>Безопасность дорожного движения сетевая 72 ч, ПФДО, 7-11 лет / 25_ПФ_535</t>
  </si>
  <si>
    <t>Туристы- краеведы / 24_Ляшенко Ю.Г. гр.3_ТК_ПФ_(СОШ 10)_1</t>
  </si>
  <si>
    <t>НТМ Мультимедийные технологии / 25_ПФ_536</t>
  </si>
  <si>
    <t>Азбука краеведения / 24_Мартакова Е.Ю. гр.3_АК_ПФ_(СОШ 14)_2</t>
  </si>
  <si>
    <t>Начальное техническое моделирование для малышей / 25_ПФ_537</t>
  </si>
  <si>
    <t>Юные экскурсоводы. ПФДО / 24_Никушина Л.В. гр.4_ЭКС_ПФ_(СОШ 29)_1</t>
  </si>
  <si>
    <t>Начальное техническое моделирование для малышей / 25_ПФ_538</t>
  </si>
  <si>
    <t>Юные экскурсоводы. ПФДО / 24_Римша А.С. гр.5_ЭКС_ПФ_(СОШ 14)_2</t>
  </si>
  <si>
    <t>Безопасность дорожного движения сетевая 72 ч, ПФДО, 7-11 лет / 25_ПФ_539</t>
  </si>
  <si>
    <t>Юные экскурсоводы. ПФДО / 24_Римша А.С. гр.4_ЭКС_ПФ_(СОШ 14)_2</t>
  </si>
  <si>
    <t>Туристы- краеведы / 25_ПФ_540</t>
  </si>
  <si>
    <t>Юные краеведы – исследователи / 24_Третьякова В.В. гр.3_ЮКИ_ПФ_(СОШ 24)_2</t>
  </si>
  <si>
    <t>Азбука краеведения / 25_ПФ_541</t>
  </si>
  <si>
    <t>Юные краеведы – исследователи / 24_Фомина А.П. гр.3_ЮКИ_ПФ_(Гимназия 17)_1</t>
  </si>
  <si>
    <t>Туристы- краеведы / 25_ПФ_542</t>
  </si>
  <si>
    <t>Туристы- краеведы / 24_Чижевская С.Л. гр.4_ТК_ПФ_(СОШ 3)_1</t>
  </si>
  <si>
    <t>Азбука краеведения / 25_ПФ_543</t>
  </si>
  <si>
    <t>Спортивные игры / 24_Алиев С.Н. гр.3_СИ_ПФ_(СОШ 10)_5</t>
  </si>
  <si>
    <t>Туристы- краеведы / 25_ПФ_544</t>
  </si>
  <si>
    <t>Спортивные игры / 24_Богомолов А.Ю. гр.3_СИ_ПФ_(СОШ 19)_1</t>
  </si>
  <si>
    <t>Азбука краеведения / 25_ПФ_545</t>
  </si>
  <si>
    <t>Спортивные игры / 24_Бурмистрова Н.В. гр.3_СИ_ПФ_(СОШ 3)_6</t>
  </si>
  <si>
    <t>Туристы- краеведы / 25_ПФ_546</t>
  </si>
  <si>
    <t>Спортивные игры / 24_Бурмистрова Н.В. гр.2_СИ_ПФ_(СОШ 3)_6</t>
  </si>
  <si>
    <t>Азбука краеведения / 25_ПФ_547</t>
  </si>
  <si>
    <t>Спортивные игры / 24_Воронин Д.А. гр.4_СИ_ПФ_(Лицей 34)_1</t>
  </si>
  <si>
    <t>Туристы- краеведы / 25_ПФ_548</t>
  </si>
  <si>
    <t>Волейбол -4 / 24_Громова О.А. гр.4_ВОЛ_ПФ_(СОШ 3)_6</t>
  </si>
  <si>
    <t>Азбука краеведения / 25_ПФ_549</t>
  </si>
  <si>
    <t>Волейбол -4 / 24_Громова О.А. гр.3_ВОЛ_ПФ_(СОШ 3)_6</t>
  </si>
  <si>
    <t>Туристы- краеведы / 25_ПФ_550</t>
  </si>
  <si>
    <t>Спортивные игры / 24_Елисеева О.И. гр.4_СИ_ПФ_(Новомыт пр,84)_4</t>
  </si>
  <si>
    <t>Азбука краеведения / 25_ПФ_551</t>
  </si>
  <si>
    <t>Волейбол -4 / 24_Канаева К.С. гр.2_ВОЛ_ПФ_(СОШ 4)_5</t>
  </si>
  <si>
    <t>Туристы- краеведы / 25_ПФ_552</t>
  </si>
  <si>
    <t>Волейбол -4 / 24_Канаева К.С. гр.3_ВОЛ_ПФ_(СОШ 4)_5</t>
  </si>
  <si>
    <t>Туристы- краеведы / 25_ПФ_553</t>
  </si>
  <si>
    <t>Спортивные игры / 24_Каракозян Г.Г. гр.2_СИ_ПФ_(СОШ 32)_5</t>
  </si>
  <si>
    <t>Азбука краеведения / 25_ПФ_554</t>
  </si>
  <si>
    <t>Спортивные игры / 24_Каракозян Г.Г. гр.1_СИ_ПФ_(СОШ 32)_5</t>
  </si>
  <si>
    <t>Азбука краеведения / 25_ПФ_555</t>
  </si>
  <si>
    <t>Волейбол -4 / 24_Касаткин И.С. гр.3_ВОЛ_ПФ_(СОШ 12)_5</t>
  </si>
  <si>
    <t>Туристы- краеведы / 25_ПФ_556</t>
  </si>
  <si>
    <t>Волейбол -4 / 24_Касаткин И.С. гр.2_ВОЛ_ПФ_(СОШ 12)_5</t>
  </si>
  <si>
    <t>Юные краеведы – исследователи / 25_ПФ_557</t>
  </si>
  <si>
    <t>Спортивные игры / 24_Кокорева В.Е. гр.3_СИ_ПФ_(СОШ 29)_3</t>
  </si>
  <si>
    <t>Юные краеведы – исследователи / 25_ПФ_558</t>
  </si>
  <si>
    <t>Спортивные игры / 24_Криксина Г.А. гр.4_СИ_ПФ_(СОШ 14)_3</t>
  </si>
  <si>
    <t>Юные краеведы – исследователи / 25_ПФ_559</t>
  </si>
  <si>
    <t>Спортивные игры / 24_Криксина Г.А. гр.3_СИ_ПФ_(СОШ 14)_3</t>
  </si>
  <si>
    <t>Юные краеведы – исследователи / 25_ПФ_560</t>
  </si>
  <si>
    <t>Спортивные игры / 24_Кротов А.В. гр.3_СИ_ПФ_(СОШ 24)_1</t>
  </si>
  <si>
    <t>Азбука краеведения / 25_ПФ_561</t>
  </si>
  <si>
    <t>Спортивные игры / 24_Крюкова С.А. гр.2_СИ_ПФ_(СОШ 24)_1</t>
  </si>
  <si>
    <t>Азбука краеведения / 25_ПФ_562</t>
  </si>
  <si>
    <t>Спортивные игры / 24_Лапутина И.Е. гр.2_СИ_ПФ_(СОШ 24)_1</t>
  </si>
  <si>
    <t>Туристы- краеведы / 25_ПФ_563</t>
  </si>
  <si>
    <t>Спортивные игры / 24_Леострина И.Ю. гр.3_СИ_ПФ_(СОШ 14)_6</t>
  </si>
  <si>
    <t>Азбука краеведения / 25_ПФ_564</t>
  </si>
  <si>
    <t>Спортивные игры / 24_Леострина И.Ю. гр.2_СИ_ПФ_(СОШ 14)_6</t>
  </si>
  <si>
    <t>Юные экскурсоводы. ПФДО / 25_ПФ_565</t>
  </si>
  <si>
    <t>Спортивные игры / 24_Лозгачев В.В. гр.5_СИ_ПФ_(Новомыт пр,84)_4</t>
  </si>
  <si>
    <t>Юные экскурсоводы. ПФДО / 25_ПФ_566</t>
  </si>
  <si>
    <t>Спортивные игры / 24_Лошаков А.Е. гр.6_СИ_ПФ_(СОШ 29)_1</t>
  </si>
  <si>
    <t>Юные экскурсоводы. ПФДО / 25_ПФ_567</t>
  </si>
  <si>
    <t>Спортивные игры / 24_Лошаков А.Е. гр.5_СИ_ПФ_(СОШ 29)_1</t>
  </si>
  <si>
    <t>Юные краеведы – исследователи / 25_ПФ_568</t>
  </si>
  <si>
    <t>Спортивные игры / 24_Макарова Э.С.гр.1_СИ_ПФ_(СОШ 32)_5</t>
  </si>
  <si>
    <t>Юные краеведы – исследователи / 25_ПФ_569</t>
  </si>
  <si>
    <t>Спортивные игры / 24_Ратов А.В. гр.4_СИ_ПФ_(СОШ 3)_1</t>
  </si>
  <si>
    <t>Юные краеведы – исследователи / 25_ПФ_570</t>
  </si>
  <si>
    <t>Спортивные игры / 24_Ратов А.В. гр.3_СИ_ПФ_(СОШ 3)_1</t>
  </si>
  <si>
    <t>Юные краеведы – исследователи / 25_ПФ_571</t>
  </si>
  <si>
    <t>Спортивные игры / 24_Халикова З.Н. гр.3_СИ_ПФ_(Лицей 34)_1</t>
  </si>
  <si>
    <t>Юные краеведы – исследователи / 25_ПФ_572</t>
  </si>
  <si>
    <t>Спортивные игры / 24_Чиж С.Ф. гр.8_СИ_ПФ_(СОШ 29)_3</t>
  </si>
  <si>
    <t>Юные краеведы – исследователи / 25_ПФ_573</t>
  </si>
  <si>
    <t>Спортивные игры / 24_Чиж С.Ф. гр.7_СИ_ПФ_(СОШ 29)_3</t>
  </si>
  <si>
    <t>Юные краеведы – исследователи / 25_ПФ_574</t>
  </si>
  <si>
    <t>Спортивные игры / 24_Чиж С.Ф. гр.6_СИ_ПФ_(СОШ 29)_3</t>
  </si>
  <si>
    <t>Юные краеведы – исследователи / 25_ПФ_575</t>
  </si>
  <si>
    <t>Спортивные игры / 24_Чиж С.Ф. гр.5_СИ_ПФ_(СОШ 29)_3</t>
  </si>
  <si>
    <t>Юные краеведы – исследователи / 25_ПФ_576</t>
  </si>
  <si>
    <t>Спортивные игры / 24_Шаповал М.А. гр.4_СИ_ПФ_(Лицей 34)_1</t>
  </si>
  <si>
    <t>Юные краеведы – исследователи / 25_ПФ_577</t>
  </si>
  <si>
    <t>Спортивные игры / 24_Шаповал М.А. гр.3_СИ_ПФ_(Лицей 34)_1</t>
  </si>
  <si>
    <t>Юные краеведы – исследователи / 25_ПФ_578</t>
  </si>
  <si>
    <t>Спортивные игры / 24_Янченко Л.С. гр.2_СИ_ПФ_(СОШ 24)_4</t>
  </si>
  <si>
    <t>Юные краеведы – исследователи / 25_ПФ_579</t>
  </si>
  <si>
    <t>Красноречие и ИЗО / 24_Белокопытова Л.С. гр.2_ИЗО_ПФ_(Марфино СОШ)_6</t>
  </si>
  <si>
    <t>Юные краеведы – исследователи / 25_ПФ_580</t>
  </si>
  <si>
    <t>Волшебный мир искусства(для детей с ОВЗ) / 24_Борисова А.И. гр.3_ВМИ_ПФ_(ШОВЗ)_3</t>
  </si>
  <si>
    <t>Юные краеведы – исследователи / 25_ПФ_581</t>
  </si>
  <si>
    <t>Первые шаги в живописи. ПФДО / 24_Бурмистрова И.И. гр.4_ПШЖ_ПФ_(СОШ 14)_2</t>
  </si>
  <si>
    <t>Юные краеведы – исследователи / 25_ПФ_582</t>
  </si>
  <si>
    <t>Первые шаги в живописи. ПФДО / 24_Бурмистрова И.И. гр.3_ПШЖ_ПФ_(СОШ 14)_2</t>
  </si>
  <si>
    <t>Юные краеведы – исследователи / 25_ПФ_583</t>
  </si>
  <si>
    <t>Мастера чудес. ПФДО / 24_Бурцова О.М. гр.5_МЧ_ПФ_(СОШ 14)_2</t>
  </si>
  <si>
    <t>Юные краеведы – исследователи / 25_ПФ_584</t>
  </si>
  <si>
    <t>Мастера чудес. ПФДО / 24_Бурцова О.М. гр.4_МЧ_ПФ_(СОШ 14)_2</t>
  </si>
  <si>
    <t>Юные краеведы – исследователи / 25_ПФ_585</t>
  </si>
  <si>
    <t>Первые шаги в живописи. ПФДО / 24_Васина Н.В. гр.1_ПШЖ_ПФ_(Гимназия 1)_5</t>
  </si>
  <si>
    <t>Юные краеведы – исследователи / 25_ПФ_586</t>
  </si>
  <si>
    <t>Первые шаги в живописи. ПФДО / 24_Гареева Г.З. гр.9_ПШЖ_ПФ_(Новомыт пр,84)_3</t>
  </si>
  <si>
    <t>Юные краеведы – исследователи / 25_ПФ_587</t>
  </si>
  <si>
    <t>Вокально – хоровое пение / 24_Гордиенко А.М. гр.3_ВХП_ПФ_(МАУ ЦК Подм)_3</t>
  </si>
  <si>
    <t>Спортивные игры / 25_ПФ_588</t>
  </si>
  <si>
    <t>Мир музыки / 24_Гордиенко А.М. гр.4_ММУ_ПФ_(СОШ 3)_3</t>
  </si>
  <si>
    <t>Спортивные игры / 25_ПФ_589</t>
  </si>
  <si>
    <t>Мастера чудес. ПФДО / 24_Ерхова Л.Н. гр.5_МЧ_ПФ_(СОШ 14)_2</t>
  </si>
  <si>
    <t>Спортивные игры / 25_ПФ_590</t>
  </si>
  <si>
    <t>Мастера чудес. ПФДО / 24_Ерхова Л.Н. гр.4_МЧ_ПФ_(СОШ 14)_2</t>
  </si>
  <si>
    <t>Спортивные игры / 25_ПФ_591</t>
  </si>
  <si>
    <t>Первые шаги в живописи. ПФДО / 24_Ефремова Т.С. гр.2_ПШЖ_ПФ_(Лицей 34)_4</t>
  </si>
  <si>
    <t>Спортивные игры / 25_ПФ_592</t>
  </si>
  <si>
    <t>Первые шаги в живописи. ПФДО / 24_Ефремова Т.С. гр.1_ПШЖ_ПФ_(Лицей 34)_4</t>
  </si>
  <si>
    <t>Спортивные игры / 25_ПФ_593</t>
  </si>
  <si>
    <t>Юные натуралисты-художники / 24_Журавля И.Д. гр.2_ЮНХ_ПФ_(Лицей 34)_6</t>
  </si>
  <si>
    <t>Спортивные игры / 25_ПФ_594</t>
  </si>
  <si>
    <t>Юные натуралисты-художники / 24_Журавля И.Д. гр.1_ЮНХ_ПФ_(Лицей 34)_6</t>
  </si>
  <si>
    <t>Спортивные игры / 25_ПФ_595</t>
  </si>
  <si>
    <t>Спортивные игры / 25_ПФ_596</t>
  </si>
  <si>
    <t>Спортивные игры / 25_ПФ_597</t>
  </si>
  <si>
    <t>Мир музыки / 24_Короткова Д.Н. гр.5_ММУ_ПФ_(Новомыт пр,84)_3</t>
  </si>
  <si>
    <t>Спортивные игры / 25_ПФ_598</t>
  </si>
  <si>
    <t>Мир музыки / 24_Короткова Д.Н. гр.4_ММУ_ПФ_(Новомыт пр,84)_3</t>
  </si>
  <si>
    <t>Спортивные игры / 25_ПФ_599</t>
  </si>
  <si>
    <t>Спортивные игры / 25_ПФ_600</t>
  </si>
  <si>
    <t>Спортивные игры / 25_ПФ_601</t>
  </si>
  <si>
    <t>Развитие музыкальных способностей / 24_Куреляк А.А. гр.2_РМС_ПФ_(СОШ 14)_5</t>
  </si>
  <si>
    <t>Спортивные игры / 25_ПФ_602</t>
  </si>
  <si>
    <t>Юные натуралисты-художники / 24_Литвинюк Г.Л. гр.2_ЮНХ_ПФ_(СОШ 9)_6</t>
  </si>
  <si>
    <t>Спортивные игры / 25_ПФ_603</t>
  </si>
  <si>
    <t>Юные натуралисты-художники / 24_Литвинюк Г.Л. гр.1_ЮНХ_ПФ_(СОШ 9)_6</t>
  </si>
  <si>
    <t>Спортивные игры / 25_ПФ_604</t>
  </si>
  <si>
    <t>Спортивные игры / 25_ПФ_605</t>
  </si>
  <si>
    <t>Юные натуралисты-художники / 24_Ломова Д.Е. гр.1_ЮНХ_ПФ_(СОШ 32)_5</t>
  </si>
  <si>
    <t>Спортивные игры / 25_ПФ_606</t>
  </si>
  <si>
    <t>Мир музыки / 24_Лужецкая О.Е. гр.1_ММУ_ПФ_(Гимназия 17)_6</t>
  </si>
  <si>
    <t>Спортивные игры / 25_ПФ_607</t>
  </si>
  <si>
    <t>Мир музыки / 24_Лужецкая О.Е. гр.2_ММУ_ПФ_(Гимназия 17)_6</t>
  </si>
  <si>
    <t>Спортивные игры / 25_ПФ_608</t>
  </si>
  <si>
    <t>Мастера чудес. ПФДО / 24_Макеева И.Н. гр.4_МЧ_ПФ_(СОШ 14)_2</t>
  </si>
  <si>
    <t>Спортивные игры / 25_ПФ_609</t>
  </si>
  <si>
    <t>Мастера чудес. ПФДО / 24_Макеева И.Н. гр.3_МЧ_ПФ_(СОШ 14)_2</t>
  </si>
  <si>
    <t>Спортивные игры / 25_ПФ_610</t>
  </si>
  <si>
    <t>Первые шаги в живописи. ПФДО / 24_Маминова А.Д. гр.4_ПШЖ_ПФ_(СОШ 14)_2</t>
  </si>
  <si>
    <t>Спортивные игры / 25_ПФ_611</t>
  </si>
  <si>
    <t>Первые шаги в живописи. ПФДО / 24_Маминова А.Д. гр.3_ПШЖ_ПФ_(СОШ 14)_2</t>
  </si>
  <si>
    <t>Спортивные игры / 25_ПФ_612</t>
  </si>
  <si>
    <t>Прекрасное своими руками / 24_Матяш И.С. гр.5_ПСР_ПФ_(3-Кресть-я 23)_2</t>
  </si>
  <si>
    <t>Спортивные игры / 25_ПФ_613</t>
  </si>
  <si>
    <t>Мастера чудес. ПФДО / 24_Михайлова Н.В. гр.5_МЧ_ПФ_(СОШ 14)_2</t>
  </si>
  <si>
    <t>Спортивные игры / 25_ПФ_614</t>
  </si>
  <si>
    <t>Мастера чудес. ПФДО / 24_Михайлова Н.В. гр.4_МЧ_ПФ_(СОШ 14)_2</t>
  </si>
  <si>
    <t>Спортивные игры / 25_ПФ_615</t>
  </si>
  <si>
    <t>Азбука танца / 24_Мицкевич А.Е. гр.5_АТ_ПФ_(Новомыт пр,84)_4</t>
  </si>
  <si>
    <t>Спортивные игры / 25_ПФ_616</t>
  </si>
  <si>
    <t>Юные натуралисты-художники / 24_Некрасова Е.В. гр.1_ЮНХ_ПФ_(Марфино СОШ)_6</t>
  </si>
  <si>
    <t>Спортивные игры / 25_ПФ_617</t>
  </si>
  <si>
    <t>Первые шаги в живописи. ПФДО / 24_Нищик О.П. гр.2_ПШЖ_ПФ_(Лицей 34)_4</t>
  </si>
  <si>
    <t>Спортивные игры / 25_ПФ_618</t>
  </si>
  <si>
    <t>Первые шаги в живописи. ПФДО / 24_Нищик О.П. гр.1_ПШЖ_ПФ_(Лицей 34)_4</t>
  </si>
  <si>
    <t>Спортивные игры / 25_ПФ_619</t>
  </si>
  <si>
    <t>Мастера чудес. ПФДО / 24_Орлова И.Б. гр.4_МЧ_ПФ_(СОШ 14)_2</t>
  </si>
  <si>
    <t>Спортивные игры / 25_ПФ_620</t>
  </si>
  <si>
    <t>Мастера чудес. ПФДО / 24_Орлова И.Б. гр.3_МЧ_ПФ_(СОШ 14)_2</t>
  </si>
  <si>
    <t>Спортивные игры / 25_ПФ_621</t>
  </si>
  <si>
    <t>Мастера чудес. ПФДО / 24_Падурец Т.Л гр.5_МЧ_ПФ_(СОШ 4)_1</t>
  </si>
  <si>
    <t>Спортивные игры / 25_ПФ_622</t>
  </si>
  <si>
    <t>Юные натуралисты-художники / 24_Петрова Н.И. гр.1_ЮНХ_ПФ_(Лицей 34)_6</t>
  </si>
  <si>
    <t>Спортивные игры / 25_ПФ_623</t>
  </si>
  <si>
    <t>Юные натуралисты-художники / 24_Пичугина И.В. гр.3_ЮНХ_ПФ_(3-Кресть-я 23)_1</t>
  </si>
  <si>
    <t>Спортивные игры / 25_ПФ_624</t>
  </si>
  <si>
    <t>Мастера чудес. ПФДО / 24_Попова Н.А. гр.4_МЧ_ПФ_(СОШ 14)_2</t>
  </si>
  <si>
    <t>Спортивные игры / 25_ПФ_625</t>
  </si>
  <si>
    <t>Мастера чудес. ПФДО / 24_Попова Н.А. гр.3_МЧ_ПФ_(СОШ 14)_2</t>
  </si>
  <si>
    <t>Спортивные игры / 25_ПФ_626</t>
  </si>
  <si>
    <t>Мир чтеца / 24_Раздорожная Т.В. гр.2_МЧ_ПФ_(Новомыт пр,84)_4</t>
  </si>
  <si>
    <t>Спортивные игры / 25_ПФ_627</t>
  </si>
  <si>
    <t>Юные натуралисты-художники / 24_Семенова Т.Л. гр.2_ЮНХ_ПФ_(СОШ 12)_3</t>
  </si>
  <si>
    <t>Мастера чудес. ПФДО / 25_ПФ_628</t>
  </si>
  <si>
    <t>Мастера чудес. ПФДО / 25_ПФ_629</t>
  </si>
  <si>
    <t>Развитие музыкальных способностей / 25_ПФ_630</t>
  </si>
  <si>
    <t>Юные натуралисты-художники / 24_Снисаренко И.И. гр.2_ЮНХ_ПФ_(Лицей 15)_6</t>
  </si>
  <si>
    <t>Юные натуралисты-художники / 25_ПФ_631</t>
  </si>
  <si>
    <t>Юные натуралисты-художники / 24_Снисаренко И.И. гр.1_ЮНХ_ПФ_(Лицей 15)_6</t>
  </si>
  <si>
    <t>Юные натуралисты-художники / 25_ПФ_632</t>
  </si>
  <si>
    <t>Мир танца / 24_Солодкова И.В. гр.4_МТ_ПФ_(Новомыт пр,84)_4</t>
  </si>
  <si>
    <t>Мастера чудес. ПФДО / 25_ПФ_633</t>
  </si>
  <si>
    <t>Юные натуралисты-художники / 24_Сорокина А.С. гр.1_ЮНХ_ПФ_(СОШ 6)_6</t>
  </si>
  <si>
    <t>Юные натуралисты-художники / 25_ПФ_634</t>
  </si>
  <si>
    <t>Юные натуралисты-художники / 24_Сороко Е.В. гр.4_ЮНХ_ПФ_(СОШ 32)_3</t>
  </si>
  <si>
    <t>Мир музыки / 25_ПФ_635</t>
  </si>
  <si>
    <t>Юные натуралисты-художники / 24_Сороко Е.В. гр.3_ЮНХ_ПФ_(СОШ 32)_3</t>
  </si>
  <si>
    <t>Мир музыки / 25_ПФ_636</t>
  </si>
  <si>
    <t>Юные натуралисты-художники / 24_Таранова С.Ю. гр.2_ЮНХ_ПФ_(МЛГ 33)_6</t>
  </si>
  <si>
    <t>Мастера чудес. ПФДО / 25_ПФ_637</t>
  </si>
  <si>
    <t>Юные натуралисты-художники / 24_Таранова С.Ю. гр.1_ЮНХ_ПФ_(МЛГ 33)_6</t>
  </si>
  <si>
    <t>Мастера чудес. ПФДО / 25_ПФ_638</t>
  </si>
  <si>
    <t>Юные натуралисты-художники / 24_Тараскина Е.А. гр.1_ЮНХ_ПФ_(СОШ 4)_6</t>
  </si>
  <si>
    <t>Первые шаги в живописи. ПФДО / 25_ПФ_639</t>
  </si>
  <si>
    <t>Красноречие и ИЗО / 24_Тюменцева С.Н. гр.3_КиИЗО_ПФ_(СОШ 10)_1</t>
  </si>
  <si>
    <t>Первые шаги в живописи. ПФДО / 25_ПФ_640</t>
  </si>
  <si>
    <t>Первые шаги в живописи. ПФДО / 24_Хоменко Я.А. гр.4_ПШЖ_ПФ_(Новомыт пр,84)_4</t>
  </si>
  <si>
    <t>Прекрасное своими руками / 25_ПФ_641</t>
  </si>
  <si>
    <t>Юные натуралисты-художники / 24_Хорсик Н.Е. гр.1_ЮНХ_ПФ_(СОШ 6)_6</t>
  </si>
  <si>
    <t>Мастера чудес. ПФДО / 25_ПФ_642</t>
  </si>
  <si>
    <t>Мастера чудес. ПФДО / 24_Худякова Т.В. гр.4_МЧ_ПФ_(Мыт. Колледж)_3</t>
  </si>
  <si>
    <t>Мастера чудес. ПФДО / 25_ПФ_643</t>
  </si>
  <si>
    <t>Мастера чудес. ПФДО / 24_Худякова Т.В. гр.5_МЧ_ПФ_(Мыт. Колледж)_3</t>
  </si>
  <si>
    <t>Азбука танца / 25_ПФ_644</t>
  </si>
  <si>
    <t>Мастера чудес. ПФДО / 24_Шалонкина Т.В. гр.5_МЧ_ПФ_(СОШ 14)_2</t>
  </si>
  <si>
    <t>Юные натуралисты-художники / 25_ПФ_645</t>
  </si>
  <si>
    <t>Мастера чудес. ПФДО / 24_Шалонкина Т.В. гр.4_МЧ_ПФ_(СОШ 14)_2</t>
  </si>
  <si>
    <t>Первые шаги в живописи. ПФДО / 25_ПФ_646</t>
  </si>
  <si>
    <t>Мир музыки / 24_Шкинева Г.О. гр.8_ММУ_ПФ_(СОШ 3)_3</t>
  </si>
  <si>
    <t>Первые шаги в живописи. ПФДО / 25_ПФ_647</t>
  </si>
  <si>
    <t>Мир музыки / 24_Шкинева Г.О. гр.7_ММУ_ПФ_(СОШ 3)_3</t>
  </si>
  <si>
    <t>Мастера чудес. ПФДО / 25_ПФ_648</t>
  </si>
  <si>
    <t>Юные натуралисты-художники / 24_Шпортяк А.В. гр.1_ЮНХ_ПФ_(СОШ 8)_6</t>
  </si>
  <si>
    <t>Мастера чудес. ПФДО / 25_ПФ_649</t>
  </si>
  <si>
    <t>Мастера чудес. ПФДО / 25_ПФ_650</t>
  </si>
  <si>
    <t>Юные натуралисты-художники / 25_ПФ_651</t>
  </si>
  <si>
    <t>Юные натуралисты-художники / 25_ПФ_652</t>
  </si>
  <si>
    <t>Мастера чудес. ПФДО / 25_ПФ_653</t>
  </si>
  <si>
    <t>Мастера чудес. ПФДО / 25_ПФ_654</t>
  </si>
  <si>
    <t>Мир чтеца / 25_ПФ_655</t>
  </si>
  <si>
    <t>Юные натуралисты-художники / 25_ПФ_656</t>
  </si>
  <si>
    <t>Первые шаги в живописи. ПФДО / 25_ПФ_657</t>
  </si>
  <si>
    <t>Первые шаги в живописи. ПФДО / 25_ПФ_658</t>
  </si>
  <si>
    <t>Юные натуралисты-художники / 25_ПФ_659</t>
  </si>
  <si>
    <t>Юные натуралисты-художники / 25_ПФ_660</t>
  </si>
  <si>
    <t>Мир танца / 25_ПФ_661</t>
  </si>
  <si>
    <t>Юные натуралисты-художники / 25_ПФ_662</t>
  </si>
  <si>
    <t>Юные натуралисты-художники / 25_ПФ_663</t>
  </si>
  <si>
    <t>Юные натуралисты-художники / 25_ПФ_664</t>
  </si>
  <si>
    <t>Юные натуралисты-художники / 25_ПФ_665</t>
  </si>
  <si>
    <t>Юные натуралисты-художники / 25_ПФ_666</t>
  </si>
  <si>
    <t>Юные натуралисты-художники / 25_ПФ_667</t>
  </si>
  <si>
    <t>Красноречие и ИЗО / 25_ПФ_668</t>
  </si>
  <si>
    <t>Первые шаги в живописи. ПФДО / 25_ПФ_669</t>
  </si>
  <si>
    <t>Юные натуралисты-художники / 25_ПФ_670</t>
  </si>
  <si>
    <t>Мастера чудес. ПФДО / 25_ПФ_671</t>
  </si>
  <si>
    <t>Мастера чудес. ПФДО / 25_ПФ_672</t>
  </si>
  <si>
    <t>Мастера чудес. ПФДО / 25_ПФ_673</t>
  </si>
  <si>
    <t>Мастера чудес. ПФДО / 25_ПФ_674</t>
  </si>
  <si>
    <t>Мир музыки / 25_ПФ_675</t>
  </si>
  <si>
    <t>Мир музыки / 25_ПФ_676</t>
  </si>
  <si>
    <t>Юные натуралисты-художники / 25_ПФ_677</t>
  </si>
  <si>
    <t>Юные натуралисты-художники / 25_ПФ_678</t>
  </si>
  <si>
    <t>Юные натуралисты-художники / 25_ПФ_679</t>
  </si>
  <si>
    <r>
      <rPr>
        <sz val="12"/>
        <rFont val="Calibri"/>
        <family val="2"/>
        <scheme val="minor"/>
      </rPr>
      <t>МБОУ ШОВЗ</t>
    </r>
  </si>
  <si>
    <t>ОФП</t>
  </si>
  <si>
    <t>Школьная пора</t>
  </si>
  <si>
    <t>Азбука безопасности. ЮИД</t>
  </si>
  <si>
    <t xml:space="preserve">Объем фин.обеспечения </t>
  </si>
  <si>
    <t>Объем муниципального задания вне ПФДОД , человеко-часов</t>
  </si>
  <si>
    <t>Юные экологи / 24_Адамчук А.А. гр.2_ЭКО_МЗ_(СОШ 14)_2</t>
  </si>
  <si>
    <t>Юные экологи / 25_МЗ_1</t>
  </si>
  <si>
    <t>Юные экологи / 24_Асаева Г.С. гр.2_ЭКО_МЗ_(СОШ 10)_1</t>
  </si>
  <si>
    <t>Исследователи мира / 25_МЗ_2</t>
  </si>
  <si>
    <t>Юные экологи / 24_Асаева Г.С. гр.1_ЭКО_МЗ_(СОШ 10)_1</t>
  </si>
  <si>
    <t>Экологи родного края / 25_МЗ_3</t>
  </si>
  <si>
    <t>Юные экологи / 24_Бурмистрова И.И. гр.2_ЭКО_МЗ_(СОШ 14)_2</t>
  </si>
  <si>
    <t>Экологи родного края / 25_МЗ_4</t>
  </si>
  <si>
    <t>Юные экологи / 24_Бурмистрова И.И. гр.1_ЭКО_МЗ_(СОШ 14)_2</t>
  </si>
  <si>
    <t>Экологи родного края / 25_МЗ_5</t>
  </si>
  <si>
    <t>Исследователи мира / 24_Бурцова О.М. гр.3_ВЗН_МЗ_(СОШ 14)_2</t>
  </si>
  <si>
    <t>Экологи родного края / 25_МЗ_6</t>
  </si>
  <si>
    <t>Экологи родного края / 24_Величко Е.В. гр.2_ЭРК_МЗ_(СОШ 10)_3</t>
  </si>
  <si>
    <t>Юные экологи / 25_МЗ_7</t>
  </si>
  <si>
    <t>Экологи родного края / 24_Величко Е.В. гр.1_ЭРК_МЗ_(СОШ 10)_3</t>
  </si>
  <si>
    <t>Юный натуралист / 25_МЗ_8</t>
  </si>
  <si>
    <t>Экологи родного края / 24_Герасимова И.М. гр.2_ЭРК_МЗ_(СОШ 10)_1</t>
  </si>
  <si>
    <t>Юные экологи / 25_МЗ_9</t>
  </si>
  <si>
    <t>Экологи родного края / 24_Герасимова И.М. гр.1_ЭРК_МЗ_(СОШ 10)_1</t>
  </si>
  <si>
    <t>Экологи родного края / 25_МЗ_10</t>
  </si>
  <si>
    <t>Экологи родного края / 24_Денисова Г.Н. гр.2_ЭРК_МЗ_(СОШ 10)_3</t>
  </si>
  <si>
    <t>Экологи родного края / 25_МЗ_11</t>
  </si>
  <si>
    <t>Экологи родного края / 24_Денисова Г.Н. гр.1_ЭРК_МЗ_(СОШ 10)_3</t>
  </si>
  <si>
    <t>Юные экологи / 25_МЗ_12</t>
  </si>
  <si>
    <t>Юные экологи / 24_Дорошенко Ю.В. гр.2_ЭКО_МЗ_(СОШ 10)_1</t>
  </si>
  <si>
    <t>Юные экологи / 25_МЗ_13</t>
  </si>
  <si>
    <t>Юные экологи / 24_Дорошенко Ю.В. гр.1_ЭКО_МЗ_(СОШ 10)_1</t>
  </si>
  <si>
    <t>Юные исследователи / 25_МЗ_14</t>
  </si>
  <si>
    <t>Юный натуралист / 24_Ерхова Л.Н. гр.3_НАТУ_МЗ_(СОШ 14)_2</t>
  </si>
  <si>
    <t>Юные исследователи / 25_МЗ_15</t>
  </si>
  <si>
    <t>Юные экологи / 24_Ибрагимова А.К. гр.2_ЭКО_МЗ_(СОШ 14)_2</t>
  </si>
  <si>
    <t>Юные исследователи / 25_МЗ_16</t>
  </si>
  <si>
    <t>Экологи родного края / 24_Калинина О.Б. гр.2_ЭРК_МЗ_(Лицей 15)_5</t>
  </si>
  <si>
    <t>Юные исследователи / 25_МЗ_17</t>
  </si>
  <si>
    <t>Экологи родного края / 24_Калинина О.Б. гр.1_ЭРК_МЗ_(Лицей 15)_5</t>
  </si>
  <si>
    <t>Юные экологи / 25_МЗ_18</t>
  </si>
  <si>
    <t>Юные экологи / 24_Котенева  О.А. гр.2_ЭКО_МЗ_(СОШ 14)_2</t>
  </si>
  <si>
    <t>Экологи родного края / 25_МЗ_19</t>
  </si>
  <si>
    <t>Юные экологи / 24_Котенева  О.А. гр.1_ЭКО_МЗ_(СОШ 14)_2</t>
  </si>
  <si>
    <t>Юные экологи / 25_МЗ_20</t>
  </si>
  <si>
    <t>Юные экологи / 24_Лаптева И.Б. гр.3_ЭКО_МЗ_(СОШ 14)_2</t>
  </si>
  <si>
    <t>Юные экологи / 25_МЗ_21</t>
  </si>
  <si>
    <t>Юные экологи / 24_Лобузова  Е.А. гр.2_ЭКО_МЗ_(СОШ 24)_2</t>
  </si>
  <si>
    <t>Юные экологи / 25_МЗ_22</t>
  </si>
  <si>
    <t>Юные экологи / 24_Лобузова  Е.А. гр.1_ЭКО_МЗ_(СОШ 24)_2</t>
  </si>
  <si>
    <t>Юные экологи / 25_МЗ_23</t>
  </si>
  <si>
    <t>Экологи родного края / 24_Падурец Т.Л гр.4_ЭРК_МЗ_(СОШ 4)_1</t>
  </si>
  <si>
    <t>Юные экологи / 25_МЗ_24</t>
  </si>
  <si>
    <t>Юные экологи / 24_Падурец Т.Л гр.3_ЭКО_МЗ_(СОШ 4)_1</t>
  </si>
  <si>
    <t>Подготовка к олимпиадам по географии / 25_МЗ_25</t>
  </si>
  <si>
    <t>Юные экологи / 24_Падурец Т.Л гр.2_ЭКО_МЗ_(СОШ 4)_1</t>
  </si>
  <si>
    <t>Подготовка к олимпиадам по географии / 25_МЗ_26</t>
  </si>
  <si>
    <t>Юные экологи / 24_Падурец Т.Л гр.1_ЭКО_МЗ_(СОШ 4)_1</t>
  </si>
  <si>
    <t>Исследователи мира / 25_МЗ_27</t>
  </si>
  <si>
    <t>Юные экологи / 24_Попова Н.А. гр.2_ЭКО_МЗ_(СОШ 14)_2</t>
  </si>
  <si>
    <t>Юные экологи / 25_МЗ_28</t>
  </si>
  <si>
    <t>Юные экологи / 24_Попова Н.А. гр.1_ЭКО_МЗ_(СОШ 14)_2</t>
  </si>
  <si>
    <t>Юные экологи / 25_МЗ_29</t>
  </si>
  <si>
    <t>Юные исследователи / 24_Привизенцева Л.К. гр.2_ЮИ_МЗ_(СОШ 3)_5</t>
  </si>
  <si>
    <t>Юные экологи / 25_МЗ_30</t>
  </si>
  <si>
    <t>Юные исследователи / 24_Привизенцева Л.К. гр.1_ЮИ_МЗ_(СОШ 3)_5</t>
  </si>
  <si>
    <t>Юные экологи / 25_МЗ_31</t>
  </si>
  <si>
    <t>Юные исследователи / 24_Римша А.С. гр.2_ЮИ_МЗ_(СОШ 14)_2</t>
  </si>
  <si>
    <t>Экологи родного края / 25_МЗ_32</t>
  </si>
  <si>
    <t>Юные исследователи / 24_Римша А.С. гр.1_ЮИ_МЗ_(СОШ 14)_2</t>
  </si>
  <si>
    <t>Экологи родного края / 25_МЗ_33</t>
  </si>
  <si>
    <t>Юные экологи / 24_Римша А.С. гр.3_ЭКО_МЗ_(СОШ 14)_2</t>
  </si>
  <si>
    <t>Юные экологи / 25_МЗ_34</t>
  </si>
  <si>
    <t>Юные экологи / 24_Сергушкина Ж.В. гр.1_ЭКО_МЗ_(СОШ 9)_1</t>
  </si>
  <si>
    <t>Экологи родного края / 25_МЗ_35</t>
  </si>
  <si>
    <t>Экологи родного края / 24_Сидельникова И.А. гр.3_ЭРК_МЗ_(СОШ 14)_2</t>
  </si>
  <si>
    <t>Юные экологи / 25_МЗ_36</t>
  </si>
  <si>
    <t>Юные экологи / 24_Стырева Ю.И. гр.1_ЭКО_МЗ_(СОШ 4)_5</t>
  </si>
  <si>
    <t>Юные экологи / 25_МЗ_37</t>
  </si>
  <si>
    <t>Юные экологи / 24_Табунщикова О.С. гр.2_ЭКО_МЗ_(СОШ 29)_5</t>
  </si>
  <si>
    <t>Юные экологи / 25_МЗ_38</t>
  </si>
  <si>
    <t>Юные экологи / 24_Табунщикова О.С. гр.1_ЭКО_МЗ_(СОШ 29)_5</t>
  </si>
  <si>
    <t>Юные экологи / 25_МЗ_39</t>
  </si>
  <si>
    <t>Юные экологи / 24_Тагакова В.А. гр.2_ЭКО_МЗ_(СОШ 10)_1</t>
  </si>
  <si>
    <t>Юные экологи / 25_МЗ_40</t>
  </si>
  <si>
    <t>Юные экологи / 24_Тагакова В.А. гр.1_ЭКО_МЗ_(СОШ 10)_1</t>
  </si>
  <si>
    <t>Юные экологи / 25_МЗ_41</t>
  </si>
  <si>
    <t>Юный астроном / 24_Тарасова Л.А. гр.2_АСТР_МЗ_(СОШ 29)_3</t>
  </si>
  <si>
    <t>Юные экологи / 25_МЗ_42</t>
  </si>
  <si>
    <t>Юные экологи / 24_Тарасова Л.А. гр.1_ЭКО_МЗ_(СОШ 29)_3</t>
  </si>
  <si>
    <t>Юные экологи / 25_МЗ_43</t>
  </si>
  <si>
    <t>Юные экологи / 24_Хрулева Н.В. гр.1_ЭКО_МЗ_(СОШ 10)_1</t>
  </si>
  <si>
    <t>Юные экологи / 25_МЗ_44</t>
  </si>
  <si>
    <t>Подготовка к олимпиадам по географии / 24_Худякова Т.В. гр.1_ОЛИПМГ_МЗ_(Мыт. Колледж)_3</t>
  </si>
  <si>
    <t>Юные экологи / 25_МЗ_45</t>
  </si>
  <si>
    <t>Подготовка к олимпиадам по географии / 24_Худякова Т.В. гр.2_ОЛИПМГ_МЗ_(Мыт. Колледж)_3</t>
  </si>
  <si>
    <t>Юный астроном / 25_МЗ_46</t>
  </si>
  <si>
    <t>Исследователи мира / 24_Шалонкина Т.В. гр.3_ВЗН_МЗ_(СОШ 14)_2</t>
  </si>
  <si>
    <t>Юные экологи / 25_МЗ_47</t>
  </si>
  <si>
    <t>Азбука Дорожного движения / 24_Асаева Г.С. гр.3_АДД_МЗ_(СОШ 10)_1</t>
  </si>
  <si>
    <t>Мир сказочного слова / 25_МЗ_48</t>
  </si>
  <si>
    <t>Мир сказочного слова / 24_Бадирян С.А. гр.4_МСС_МЗ_(Лицей 15)_6</t>
  </si>
  <si>
    <t>Мир сказочного слова / 25_МЗ_49</t>
  </si>
  <si>
    <t>Мир сказочного слова / 24_Бадирян С.А. гр.3_МСС_МЗ_(Лицей 15)_6</t>
  </si>
  <si>
    <t>Логоритмика / 25_МЗ_50</t>
  </si>
  <si>
    <t>Правила дорожного движения / 24_Бойко Е.А. гр.3_ПДД_МЗ_(Лицей 34)_5</t>
  </si>
  <si>
    <t>Логоритмика / 25_МЗ_51</t>
  </si>
  <si>
    <t>Мир сказочного слова / 24_Бойко Е.А. гр.2_МСС_МЗ_(Лицей 34)_5</t>
  </si>
  <si>
    <t>Логоритмика / 25_МЗ_52</t>
  </si>
  <si>
    <t>Правила дорожного движения / 24_Болотова И.И. гр.2_ПДД_МЗ_(СОШ 10)_5</t>
  </si>
  <si>
    <t>Логоритмика / 25_МЗ_53</t>
  </si>
  <si>
    <t>Азбука Дорожного движения / 24_Болотова И.И. гр.1_АДД_МЗ_(СОШ 10)_5</t>
  </si>
  <si>
    <t>Логоритмика / 25_МЗ_54</t>
  </si>
  <si>
    <t>Говорим на английском / 24_Бондаренко С.В. гр.1_ГнаАНГ_МЗ_(Гимназия 16)_3</t>
  </si>
  <si>
    <t>Логоритмика / 25_МЗ_55</t>
  </si>
  <si>
    <t>Говорим на английском / 24_Бондаренко С.В. гр.2_ГнаАНГ_МЗ_(Гимназия 16)_3</t>
  </si>
  <si>
    <t>Говорим на английском / 25_МЗ_56</t>
  </si>
  <si>
    <t>Мир искусства / 24_Борисова А.И. гр.2_МИ_МЗ_(ШОВЗ)_3</t>
  </si>
  <si>
    <t>Говорим на английском / 25_МЗ_57</t>
  </si>
  <si>
    <t>Мир искусства / 24_Борисова А.И. гр.1_МИ_МЗ_(ШОВЗ)_3</t>
  </si>
  <si>
    <t>Логоритмика / 25_МЗ_58</t>
  </si>
  <si>
    <t>Мир сказочного слова / 24_Ведутенко В.В. гр.2_МСС_МЗ_(СОШ 6)_5</t>
  </si>
  <si>
    <t>Логоритмика / 25_МЗ_59</t>
  </si>
  <si>
    <t>Финансовая грамотность для подростков / 24_Егорова Л.М. гр.2_ФИГ_МЗ_(Гимназия 1)_2</t>
  </si>
  <si>
    <t>Логоритмика / 25_МЗ_60</t>
  </si>
  <si>
    <t>Финансовая грамотность для подростков / 24_Егорова Л.М. гр.1_ФИГ_МЗ_(Гимназия 1)_2</t>
  </si>
  <si>
    <t>Логоритмика / 25_МЗ_61</t>
  </si>
  <si>
    <t>Интеллектуальные и логические игры / 24_Епифанцев К.А. гр.2_ИЛИ_МЗ_(СОШ 14)_1</t>
  </si>
  <si>
    <t>Логоритмика / 25_МЗ_62</t>
  </si>
  <si>
    <t>Интеллектуальные и логические игры / 24_Епифанцев К.А. гр.1_ИЛИ_МЗ_(СОШ 14)_1</t>
  </si>
  <si>
    <t>Логоритмика / 25_МЗ_63</t>
  </si>
  <si>
    <t>Финансовая грамотность для подростков / 24_Ермолаева Е.В. гр.3_ФИГ_МЗ_(СОШ 6)_3</t>
  </si>
  <si>
    <t>Мир сказочного слова / 25_МЗ_64</t>
  </si>
  <si>
    <t>Финансовая грамотность для подростков / 24_Ермолаева Е.В. гр.2_ФИГ_МЗ_(СОШ 6)_3</t>
  </si>
  <si>
    <t>Мир сказочного слова / 25_МЗ_65</t>
  </si>
  <si>
    <t>Финансовая грамотность для подростков / 24_Ермолаева Е.В. гр.1_ФИГ_МЗ_(СОШ 6)_3</t>
  </si>
  <si>
    <t>Мир сказочного слова / 25_МЗ_66</t>
  </si>
  <si>
    <t>Мир сказочного слова / 24_Загребельная З.А. гр.4_МСС_МЗ_(СОШ 32)_6</t>
  </si>
  <si>
    <t>Мир сказочного слова / 25_МЗ_67</t>
  </si>
  <si>
    <t>Мир сказочного слова / 24_Загребельная З.А. гр.3_МСС_МЗ_(СОШ 32)_6</t>
  </si>
  <si>
    <t>Мир сказочного слова / 25_МЗ_68</t>
  </si>
  <si>
    <t>Безопасность человека в современном мире / 24_Ивасенко О.С. гр.2_БЧСМ_МЗ_(СОШ 8)_3</t>
  </si>
  <si>
    <t>Мир сказочного слова / 25_МЗ_69</t>
  </si>
  <si>
    <t>Безопасность человека в современном мире / 24_Ивасенко О.С. гр.1_БЧСМ_МЗ_(СОШ 8)_3</t>
  </si>
  <si>
    <t>Мир сказочного слова / 25_МЗ_70</t>
  </si>
  <si>
    <t>Мир сказочного слова / 24_Каракозян Г.Г. гр.3_МСС_МЗ_(СОШ 32)_5</t>
  </si>
  <si>
    <t>Мир сказочного слова / 25_МЗ_71</t>
  </si>
  <si>
    <t>Интеллектуальные и логические игры / 24_Лаломова Т.В. гр.2_ИЛИ_МЗ_(СОШ 6)_1</t>
  </si>
  <si>
    <t>Мир сказочного слова / 25_МЗ_72</t>
  </si>
  <si>
    <t>Интеллектуальные и логические игры / 24_Лаломова Т.В. гр.1_ИЛИ_МЗ_(СОШ 6)_1</t>
  </si>
  <si>
    <t>Мир сказочного слова / 25_МЗ_73</t>
  </si>
  <si>
    <t>Говорим на английском / 24_Лозовик Ю.И. гр.3_ГнаАНГ_МЗ_(Марфино СОШ)_5</t>
  </si>
  <si>
    <t>Мир сказочного слова / 25_МЗ_74</t>
  </si>
  <si>
    <t>Говорим на английском / 24_Лозовик Ю.И. гр.4_ГнаАНГ_МЗ_(Марфино СОШ)_5</t>
  </si>
  <si>
    <t>Мир сказочного слова / 25_МЗ_75</t>
  </si>
  <si>
    <t>Театрализованные праздники / 24_Макеева И.Н. гр.2_ТП_МЗ_(СОШ 14)_2</t>
  </si>
  <si>
    <t>Мир сказочного слова / 25_МЗ_76</t>
  </si>
  <si>
    <t>Театрализованные праздники / 24_Макеева И.Н. гр.1_ТП_МЗ_(СОШ 14)_2</t>
  </si>
  <si>
    <t>Мир сказочного слова / 25_МЗ_77</t>
  </si>
  <si>
    <t>Мир сказочного слова / 24_Маликова О.В. гр.2_МСС_МЗ_(МЛГ 33)_3</t>
  </si>
  <si>
    <t>Правила дорожного движения / 25_МЗ_78</t>
  </si>
  <si>
    <t>Мир сказочного слова / 24_Маликова О.В. гр.1_МСС_МЗ_(МЛГ 33)_3</t>
  </si>
  <si>
    <t>Говорим на английском / 25_МЗ_79</t>
  </si>
  <si>
    <t>Безопасность человека в современном мире / 24_Мамаев А.В. гр.2_БЧСМ_МЗ_(СОШ 3)_1</t>
  </si>
  <si>
    <t>Финансовая грамотность для подростков / 25_МЗ_80</t>
  </si>
  <si>
    <t>Безопасность человека в современном мире / 24_Мамаев А.В. гр.1_БЧСМ_МЗ_(СОШ 3)_1</t>
  </si>
  <si>
    <t>Финансовая грамотность для подростков / 25_МЗ_81</t>
  </si>
  <si>
    <t>Безопасность человека в современном мире / 24_Мартакова Е.Ю. гр.2_БЧСМ_МЗ_(СОШ 14)_2</t>
  </si>
  <si>
    <t>Финансовая грамотность для подростков / 25_МЗ_82</t>
  </si>
  <si>
    <t>Безопасность человека в современном мире / 24_Мосалева О.С.  гр.2_БЧСМ_МЗ_(Лицей 15)_1</t>
  </si>
  <si>
    <t>Безопасность человека в современном мире / 25_МЗ_83</t>
  </si>
  <si>
    <t>Безопасность человека в современном мире / 24_Мосалева О.С.  гр.1_БЧСМ_МЗ_(Лицей 15)_1</t>
  </si>
  <si>
    <t>Безопасность человека в современном мире / 25_МЗ_84</t>
  </si>
  <si>
    <t>Активисты школьного музея / 24_Никушина Л.В. гр.3_АШМ_МЗ_(СОШ 29)_1</t>
  </si>
  <si>
    <t>Интеллектуальные и логические игры / 25_МЗ_85</t>
  </si>
  <si>
    <t>Активисты школьного музея / 24_Никушина Л.В. гр.2_АШМ_МЗ_(СОШ 29)_1</t>
  </si>
  <si>
    <t>Интеллектуальные и логические игры / 25_МЗ_86</t>
  </si>
  <si>
    <t>Активисты школьного музея / 24_Никушина Л.В. гр.1_АШМ_МЗ_(СОШ 29)_1</t>
  </si>
  <si>
    <t>Говорим на английском / 25_МЗ_87</t>
  </si>
  <si>
    <t>Безопасность человека в современном мире / 24_Омельченко В.А. гр.1_БЧСМ_МЗ_(СОШ 6)_1</t>
  </si>
  <si>
    <t>Говорим на английском / 25_МЗ_88</t>
  </si>
  <si>
    <t>Логоритмика / 24_Онегова С.В. гр.6_ЛОГ_МЗ_(СОШ 32)_2</t>
  </si>
  <si>
    <t>Безопасность человека в современном мире / 25_МЗ_89</t>
  </si>
  <si>
    <t>Логоритмика / 24_Онегова С.В. гр.5_ЛОГ_МЗ_(СОШ 32)_2</t>
  </si>
  <si>
    <t>Безопасность человека в современном мире / 25_МЗ_90</t>
  </si>
  <si>
    <t>Логоритмика / 24_Онегова С.В. гр.4_ЛОГ_МЗ_(СОШ 32)_2</t>
  </si>
  <si>
    <t>Активисты школьного музея / 25_МЗ_91</t>
  </si>
  <si>
    <t>Логоритмика / 24_Онегова С.В. гр.3_ЛОГ_МЗ_(СОШ 32)_2</t>
  </si>
  <si>
    <t>Активисты школьного музея / 25_МЗ_92</t>
  </si>
  <si>
    <t>Логоритмика / 24_Онегова С.В. гр.2_ЛОГ_МЗ_(СОШ 32)_2</t>
  </si>
  <si>
    <t>Безопасность человека в современном мире / 25_МЗ_93</t>
  </si>
  <si>
    <t>Логоритмика / 24_Онегова С.В. гр.1_ЛОГ_МЗ_(СОШ 32)_2</t>
  </si>
  <si>
    <t>Говорим на английском / 25_МЗ_94</t>
  </si>
  <si>
    <t>Говорим на английском / 24_Онегова Э.Р. гр.7_ГнаАНГ_МЗ_(Новомыт пр,84)_1</t>
  </si>
  <si>
    <t>Говорим на английском / 25_МЗ_95</t>
  </si>
  <si>
    <t>Говорим на английском / 24_Онегова Э.Р. гр.6_ГнаАНГ_МЗ_(Новомыт пр,84)_1</t>
  </si>
  <si>
    <t>Говорим на английском / 25_МЗ_96</t>
  </si>
  <si>
    <t>Говорим на английском / 24_Онегова Э.Р. гр.3_ГнаАНГ_МЗ_(3-Кресть-я 23)_1</t>
  </si>
  <si>
    <t>Безопасность человека в современном мире / 25_МЗ_97</t>
  </si>
  <si>
    <t>Говорим на английском / 24_Онегова Э.Р. гр.1_ГнаАНГ_МЗ_(3-Кресть-я 23)_1</t>
  </si>
  <si>
    <t>Безопасность человека в современном мире / 25_МЗ_98</t>
  </si>
  <si>
    <t>Говорим на английском / 24_Онегова Э.Р. гр.2_ГнаАНГ_МЗ_(3-Кресть-я 23)_1</t>
  </si>
  <si>
    <t>Азбука Дорожного движения / 25_МЗ_99</t>
  </si>
  <si>
    <t>Безопасность человека в современном мире / 24_Опрышко Т.А. гр.4_БЧСМ_МЗ_(СОШ 19)_5</t>
  </si>
  <si>
    <t>Безопасность человека в современном мире / 25_МЗ_100</t>
  </si>
  <si>
    <t>Безопасность человека в современном мире / 24_Опрышко Т.А. гр.3_БЧСМ_МЗ_(СОШ 19)_5</t>
  </si>
  <si>
    <t>Безопасность человека в современном мире / 25_МЗ_101</t>
  </si>
  <si>
    <t>Безопасность человека в современном мире / 24_Орлова А.А. гр.4_БЧСМ_МЗ_(Новомыт пр,84)_1</t>
  </si>
  <si>
    <t>Азбука Дорожного движения / 25_МЗ_102</t>
  </si>
  <si>
    <t>Мир сказочного слова / 24_ПоловинкинаЕ.М. гр.1_МСС_МЗ_(СОШ 6)_5</t>
  </si>
  <si>
    <t>Активисты школьного музея / 25_МЗ_103</t>
  </si>
  <si>
    <t>Азбука Дорожного движения / 24_Рыльцева И.В. гр.1_АДД_МЗ_(СОШ 3)_3</t>
  </si>
  <si>
    <t>Безопасность человека в современном мире / 25_МЗ_104</t>
  </si>
  <si>
    <t>Логоритмика / 24_Салтыкова А.А. гр.9_ЛОГ_МЗ_(СОШ 32)_2</t>
  </si>
  <si>
    <t>Говорим на английском / 25_МЗ_105</t>
  </si>
  <si>
    <t>Логоритмика / 24_Салтыкова А.А. гр.8_ЛОГ_МЗ_(СОШ 32)_2</t>
  </si>
  <si>
    <t>Говорим на английском / 25_МЗ_106</t>
  </si>
  <si>
    <t>Логоритмика / 24_Салтыкова А.А. гр.7_ЛОГ_МЗ_(СОШ 32)_2</t>
  </si>
  <si>
    <t>Театрализованные праздники / 25_МЗ_107</t>
  </si>
  <si>
    <t>Логоритмика / 24_Салтыкова А.А. гр.6_ЛОГ_МЗ_(СОШ 32)_2</t>
  </si>
  <si>
    <t>Театрализованные праздники / 25_МЗ_108</t>
  </si>
  <si>
    <t>Логоритмика / 24_Салтыкова А.А. гр.5_ЛОГ_МЗ_(СОШ 32)_2</t>
  </si>
  <si>
    <t>Азбука Дорожного движения / 25_МЗ_109</t>
  </si>
  <si>
    <t>Логоритмика / 24_Салтыкова А.А. гр.4_ЛОГ_МЗ_(СОШ 32)_2</t>
  </si>
  <si>
    <t>Азбука Дорожного движения / 25_МЗ_110</t>
  </si>
  <si>
    <t>Логоритмика / 24_Салтыкова А.А. гр.3_ЛОГ_МЗ_(3-Кресть-я 23)_2</t>
  </si>
  <si>
    <t>Азбука Дорожного движения / 25_МЗ_111</t>
  </si>
  <si>
    <t>Логоритмика / 24_Салтыкова А.А. гр.2_ЛОГ_МЗ_(3-Кресть-я 23)_2</t>
  </si>
  <si>
    <t>Азбука Дорожного движения / 25_МЗ_112</t>
  </si>
  <si>
    <t>Логоритмика / 24_Салтыкова А.А. гр.1_ЛОГ_МЗ_(3-Кресть-я 23)_2</t>
  </si>
  <si>
    <t>Азбука Дорожного движения / 25_МЗ_113</t>
  </si>
  <si>
    <t>Мир сказочного слова / 24_Семенова Т.Л. гр.1_МСС_МЗ_(СОШ 12)_3</t>
  </si>
  <si>
    <t>Азбука Дорожного движения / 25_МЗ_114</t>
  </si>
  <si>
    <t>Безопасность человека в современном мире / 24_Сергушкина Ж.В. гр.3_БЧСМ_МЗ_(СОШ 9)_1</t>
  </si>
  <si>
    <t>Азбука Дорожного движения / 25_МЗ_115</t>
  </si>
  <si>
    <t>Безопасность человека в современном мире / 24_Сергушкина Ж.В. гр.2_БЧСМ_МЗ_(СОШ 9)_1</t>
  </si>
  <si>
    <t>Азбука Дорожного движения / 25_МЗ_116</t>
  </si>
  <si>
    <t>Мир сказочного слова / 24_Сороко Е.В. гр.7_МСС_МЗ_(Новомыт пр,84)_3</t>
  </si>
  <si>
    <t>Азбука Дорожного движения / 25_МЗ_117</t>
  </si>
  <si>
    <t>Мир сказочного слова / 24_Сороко Е.В. гр.6_МСС_МЗ_(СОШ 32)_3</t>
  </si>
  <si>
    <t>Азбука Дорожного движения / 25_МЗ_118</t>
  </si>
  <si>
    <t>Мир сказочного слова / 24_Сороко Е.В. гр.5_МСС_МЗ_(СОШ 32)_3</t>
  </si>
  <si>
    <t>Азбука Дорожного движения / 25_МЗ_119</t>
  </si>
  <si>
    <t>Театрализованные праздники / 24_Тюменцева С.Н. гр.1_ТП_МЗ_(СОШ 10)_1</t>
  </si>
  <si>
    <t>Азбука Дорожного движения / 25_МЗ_120</t>
  </si>
  <si>
    <t>Безопасность человека в современном мире / 24_Фомина А.П. гр.2_БЧСМ_МЗ_(Гимназия 17)_1</t>
  </si>
  <si>
    <t>Азбука Дорожного движения / 25_МЗ_121</t>
  </si>
  <si>
    <t>Безопасность человека в современном мире / 24_Фомина А.П. гр.1_БЧСМ_МЗ_(Гимназия 17)_1</t>
  </si>
  <si>
    <t>Азбука Дорожного движения / 25_МЗ_122</t>
  </si>
  <si>
    <t>Азбука Дорожного движения / 24_Хрулева Н.В. гр.2_АДД_МЗ_(СОШ 10)_1</t>
  </si>
  <si>
    <t>Правила дорожного движения / 25_МЗ_123</t>
  </si>
  <si>
    <t>Активисты школьного музея / 24_Чижевская С.Л. гр.3_АШМ_МЗ_(СОШ 3)_1</t>
  </si>
  <si>
    <t>Азбука Дорожного движения / 25_МЗ_124</t>
  </si>
  <si>
    <t>Безопасность человека в современном мире / 24_Чижевская С.Л. гр.2_БЧСМ_МЗ_(СОШ 3)_1</t>
  </si>
  <si>
    <t>Говорим на английском / 25_МЗ_125</t>
  </si>
  <si>
    <t>Безопасность человека в современном мире / 24_Чижевская С.Л. гр.1_БЧСМ_МЗ_(СОШ 3)_1</t>
  </si>
  <si>
    <t>Финансовая грамотность для подростков / 25_МЗ_126</t>
  </si>
  <si>
    <t>Французский для путешественников / 24_Чистова О.А. гр.2_ФДП_МЗ_(СОШ 24)_1</t>
  </si>
  <si>
    <t>Финансовая грамотность для подростков / 25_МЗ_127</t>
  </si>
  <si>
    <t>Французский для путешественников / 24_Чистова О.А. гр.1_ФДП_МЗ_(СОШ 24)_1</t>
  </si>
  <si>
    <t>Финансовая грамотность для подростков / 25_МЗ_128</t>
  </si>
  <si>
    <t>Говорим на английском / 24_Шидловская В.А. гр.2_ГнаАНГ_МЗ_(СОШ 10)_2</t>
  </si>
  <si>
    <t>Финансовая грамотность для подростков / 25_МЗ_129</t>
  </si>
  <si>
    <t>Говорим на английском / 24_Шидловская В.А. гр.1_ГнаАНГ_МЗ_(СОШ 10)_2</t>
  </si>
  <si>
    <t>Финансовая грамотность для подростков / 25_МЗ_130</t>
  </si>
  <si>
    <t>Театрализованные праздники / 24_Шкинева Г.О. гр.6_ТП_МЗ_(СОШ 3)_3</t>
  </si>
  <si>
    <t>Театрализованные праздники / 25_МЗ_131</t>
  </si>
  <si>
    <t>Театрализованные праздники / 24_Шкинева Г.О. гр.5_ТП_МЗ_(СОШ 3)_3</t>
  </si>
  <si>
    <t>Театрализованные праздники / 25_МЗ_132</t>
  </si>
  <si>
    <t>Театрализованные праздники / 24_Шкинева Г.О. гр.4_ТП_МЗ_(СОШ 3)_3</t>
  </si>
  <si>
    <t>Безопасность человека в современном мире / 25_МЗ_133</t>
  </si>
  <si>
    <t>Театрализованные праздники / 24_Шкинева Г.О. гр.3_ТП_МЗ_(СОШ 3)_3</t>
  </si>
  <si>
    <t>Активисты школьного музея / 25_МЗ_134</t>
  </si>
  <si>
    <t>Театрализованные праздники / 24_Шкинева Г.О. гр.2_ТП_МЗ_(СОШ 3)_3</t>
  </si>
  <si>
    <t>Безопасность человека в современном мире / 25_МЗ_135</t>
  </si>
  <si>
    <t>Театрализованные праздники / 24_Шкинева Г.О. гр.1_ТП_МЗ_(СОШ 3)_3</t>
  </si>
  <si>
    <t>Театрализованные праздники / 25_МЗ_136</t>
  </si>
  <si>
    <t>Юный радиолюбитель / 24_Дроздов В.В. гр.5_ЮНРАДИО_МЗ_(Новомыт пр,84)_1</t>
  </si>
  <si>
    <t>Безопасность человека в современном мире / 25_МЗ_137</t>
  </si>
  <si>
    <t>Юный радиолюбитель / 24_Дроздов В.В. гр.4_ЮНРАДИО_МЗ_(Новомыт пр,84)_1</t>
  </si>
  <si>
    <t>Безопасность человека в современном мире / 25_МЗ_138</t>
  </si>
  <si>
    <t>Юный радиолюбитель / 24_Дроздов В.В. гр.3_ЮНРАДИО_МЗ_(Новомыт пр,84)_1</t>
  </si>
  <si>
    <t>Французский для путешественников / 25_МЗ_139</t>
  </si>
  <si>
    <t>Юный радиолюбитель / 24_Дроздов В.В. гр.2_ЮНРАДИО_МЗ_(Новомыт пр,84)_1</t>
  </si>
  <si>
    <t>Французский для путешественников / 25_МЗ_140</t>
  </si>
  <si>
    <t>Юный радиолюбитель / 24_Дроздов В.В. гр.1_ЮНРАДИО_МЗ_(Новомыт пр,84)_1</t>
  </si>
  <si>
    <t>Безопасность человека в современном мире / 25_МЗ_141</t>
  </si>
  <si>
    <t>Ракетомодельный спорт / 24_Ибрагимов И.В. гр.6_РС_МЗ_(Мира 19)_4</t>
  </si>
  <si>
    <t>Безопасность человека в современном мире / 25_МЗ_142</t>
  </si>
  <si>
    <t>Ракетомоделирование / 24_Ибрагимов И.В. гр.5_РМ_МЗ_(Мира 19)_4</t>
  </si>
  <si>
    <t>Безопасность человека в современном мире / 25_МЗ_143</t>
  </si>
  <si>
    <t>Плывем. Едем. Летим / 24_Ибрагимов И.В. гр.4_ПЕЛ_МЗ_(Мира 19)_4</t>
  </si>
  <si>
    <t>Безопасность человека в современном мире / 25_МЗ_144</t>
  </si>
  <si>
    <t>Плывем. Едем. Летим / 24_Ибрагимов И.В. гр.3_ПЕЛ_МЗ_(Мира 19)_4</t>
  </si>
  <si>
    <t>Безопасность человека в современном мире / 25_МЗ_145</t>
  </si>
  <si>
    <t>Плывем. Едем. Летим / 24_Ибрагимов И.В. гр.2_ПЕЛ_МЗ_(Новомыт пр,84)_4</t>
  </si>
  <si>
    <t>Безопасность человека в современном мире / 25_МЗ_146</t>
  </si>
  <si>
    <t>Плывем. Едем. Летим / 24_Ибрагимов И.В. гр.1_ПЕЛ_МЗ_(Новомыт пр,84)_4</t>
  </si>
  <si>
    <t>Интеллектуальные и логические игры / 25_МЗ_147</t>
  </si>
  <si>
    <t>Ракетомодельный спорт / 24_Ибрагимова О.А. гр.5_РС_МЗ_(Мира 19)_4</t>
  </si>
  <si>
    <t>Интеллектуальные и логические игры / 25_МЗ_148</t>
  </si>
  <si>
    <t>Ракетомоделирование / 24_Ибрагимова О.А. гр.4_РМ_МЗ_(Новомыт пр,84)_4</t>
  </si>
  <si>
    <t>Безопасность человека в современном мире / 25_МЗ_149</t>
  </si>
  <si>
    <t>Ракетомоделирование / 24_Ибрагимова О.А. гр.3_РМ_МЗ_(Новомыт пр,84)_4</t>
  </si>
  <si>
    <t>Безопасность человека в современном мире / 25_МЗ_150</t>
  </si>
  <si>
    <t>Ракетомоделирование / 24_Ибрагимова О.А. гр.2_РМ_МЗ_(Новомыт пр,84)_4</t>
  </si>
  <si>
    <t>Логоритмика / 25_МЗ_151</t>
  </si>
  <si>
    <t>Ракетомоделирование / 24_Ибрагимова О.А. гр.1_РМ_МЗ_(Новомыт пр,84)_4</t>
  </si>
  <si>
    <t>Логоритмика / 25_МЗ_152</t>
  </si>
  <si>
    <t>Основы технического моделирования и конструирования / 24_Ибрагимова С.И. гр.4_ОТМК_МЗ_(Новомыт пр,84)_4</t>
  </si>
  <si>
    <t>Логоритмика / 25_МЗ_153</t>
  </si>
  <si>
    <t>Основы технического моделирования и конструирования / 24_Ибрагимова С.И. гр.3_ОТМК_МЗ_(Новомыт пр,84)_4</t>
  </si>
  <si>
    <t>Театрализованные праздники / 25_МЗ_154</t>
  </si>
  <si>
    <t>Космический моделизм / 24_Ибрагимова С.И. гр.2_КМД_МЗ_(Новомыт пр,84)_4</t>
  </si>
  <si>
    <t>Театрализованные праздники / 25_МЗ_155</t>
  </si>
  <si>
    <t>Космический моделизм / 24_Ибрагимова С.И. гр.1_КМД_МЗ_(Новомыт пр,84)_4</t>
  </si>
  <si>
    <t>Театрализованные праздники / 25_МЗ_156</t>
  </si>
  <si>
    <t>Авиамоделирование / 24_Иванова Л.А. гр.4_АВМ_МЗ_(Новомыт пр,84)_4</t>
  </si>
  <si>
    <t>Театрализованные праздники / 25_МЗ_157</t>
  </si>
  <si>
    <t>Из конструкторов в пилоты / 24_Иванова Л.А. гр.3_ИКП_МЗ_(Новомыт пр,84)_4</t>
  </si>
  <si>
    <t>Юный радиолюбитель / 25_МЗ_158</t>
  </si>
  <si>
    <t>Юные пилоты / 24_Иванова Л.А. гр.2_ЮП_МЗ_(Новомыт пр,84)_4</t>
  </si>
  <si>
    <t>Юный радиолюбитель / 25_МЗ_159</t>
  </si>
  <si>
    <t>Юные пилоты / 24_Иванова Л.А. гр.1_ЮП_МЗ_(Новомыт пр,84)_4</t>
  </si>
  <si>
    <t>Юный радиолюбитель / 25_МЗ_160</t>
  </si>
  <si>
    <t>Судомоделирование / 24_Митрошкин А.А. гр.4_СУД_МЗ_(Мира 19)_1</t>
  </si>
  <si>
    <t>Юный радиолюбитель / 25_МЗ_161</t>
  </si>
  <si>
    <t>Судомоделирование / 24_Митрошкин А.А. гр.3_СУД_МЗ_(Мира 19)_1</t>
  </si>
  <si>
    <t>Юный радиолюбитель / 25_МЗ_162</t>
  </si>
  <si>
    <t>Судомоделирование / 24_Митрошкин А.А. гр.2_СУД_МЗ_(Мира 19)_1</t>
  </si>
  <si>
    <t>Плывем. Едем. Летим / 25_МЗ_163</t>
  </si>
  <si>
    <t>Судомоделирование / 24_Митрошкин А.А. гр.1_СУД_МЗ_(Мира 19)_1</t>
  </si>
  <si>
    <t>Плывем. Едем. Летим / 25_МЗ_164</t>
  </si>
  <si>
    <t>Техническое моделирование из бумаги / 24_Мулькова М.С. гр.2_ТМБ_МЗ_(СОШ 14)_2</t>
  </si>
  <si>
    <t>Ракетомоделирование / 25_МЗ_165</t>
  </si>
  <si>
    <t>Техническое моделирование из бумаги / 24_Мулькова М.С. гр.1_ТМБ_МЗ_(СОШ 14)_2</t>
  </si>
  <si>
    <t>Плывем. Едем. Летим / 25_МЗ_166</t>
  </si>
  <si>
    <t>Моделирование физико-химических процессов / 24_Привизенцева Л.К. гр.4_МФХП_МЗ_(СОШ 3)_5</t>
  </si>
  <si>
    <t>Плывем. Едем. Летим / 25_МЗ_167</t>
  </si>
  <si>
    <t>Техническое моделирование из бумаги / 24_Рыжова Л.Н. гр.2_ТМБ_МЗ_(СОШ 4)_5</t>
  </si>
  <si>
    <t>Ракетомодельный спорт / 25_МЗ_168</t>
  </si>
  <si>
    <t>Техническое моделирование из бумаги / 24_Рыжова Л.Н. гр.1_ТМБ_МЗ_(СОШ 4)_5</t>
  </si>
  <si>
    <t>Ракетомоделирование / 25_МЗ_169</t>
  </si>
  <si>
    <t>Мультимедийные технологии / 24_Рыжова Ю.И. гр.2_ММТ_МЗ_(Лицей 15)_3</t>
  </si>
  <si>
    <t>Ракетомоделирование / 25_МЗ_170</t>
  </si>
  <si>
    <t>Мультимедийные технологии / 24_Рыжова Ю.И. гр.1_ММТ_МЗ_(Лицей 15)_3</t>
  </si>
  <si>
    <t>Ракетомоделирование / 25_МЗ_171</t>
  </si>
  <si>
    <t>Авиамоделирование / 24_Селезень А.А. гр.2_ЛМ_МЗ_(Мира 19)_3</t>
  </si>
  <si>
    <t>Ракетомоделирование / 25_МЗ_172</t>
  </si>
  <si>
    <t>Авиамоделирование. Летное мастерство  Селезень А.А. / 24_Селезень А.А. гр.4_ЛМ_МЗ_(Мира 19)_3</t>
  </si>
  <si>
    <t>Ракетомодельный спорт / 25_МЗ_173</t>
  </si>
  <si>
    <t>Авиамоделирование. Летное мастерство  Селезень А.А. / 24_Селезень А.А. гр.3_ЛМ_МЗ_(Мира 19)_3</t>
  </si>
  <si>
    <t>Основы технического моделирования и конструирования / 25_МЗ_174</t>
  </si>
  <si>
    <t>Авиамоделирование. Летное мастерство  Селезень А.А. / 24_Селезень А.А. гр.1_ЛМ_МЗ_(Мира 19)_3</t>
  </si>
  <si>
    <t>Космический моделизм / 25_МЗ_175</t>
  </si>
  <si>
    <t>3D - моделирование (3D- ручка) / 24_Титова Е.В. гр.6_3Д_МЗ_(Новомыт пр,84)_4</t>
  </si>
  <si>
    <t>Космический моделизм / 25_МЗ_176</t>
  </si>
  <si>
    <t>3D - моделирование (3D- ручка) / 24_Титова Е.В. гр.5_3Д_МЗ_(Новомыт пр,84)_4</t>
  </si>
  <si>
    <t>Основы технического моделирования и конструирования / 25_МЗ_177</t>
  </si>
  <si>
    <t>Моделирование и конструирование макетов / 24_Титова Е.В. гр.4_МКМ_МЗ_(Новомыт пр,84)_4</t>
  </si>
  <si>
    <t>Из конструкторов в пилоты / 25_МЗ_178</t>
  </si>
  <si>
    <t>Моделирование и конструирование макетов / 24_Титова Е.В. гр.3_МКМ_МЗ_(Новомыт пр,84)_4</t>
  </si>
  <si>
    <t>Юные пилоты / 25_МЗ_179</t>
  </si>
  <si>
    <t>Моделирование и конструирование макетов / 24_Титова Е.В. гр.2_МКМ_МЗ_(Новомыт пр,84)_4</t>
  </si>
  <si>
    <t>Юные пилоты / 25_МЗ_180</t>
  </si>
  <si>
    <t>Техническое моделирование из бумаги / 24_Тишкина С.А. гр.2_ТМБ_МЗ_(СОШ 4)_5</t>
  </si>
  <si>
    <t>Авиамоделирование / 25_МЗ_181</t>
  </si>
  <si>
    <t>Техническое моделирование из бумаги / 24_Тишкина С.А. гр.1_ТМБ_МЗ_(СОШ 4)_5</t>
  </si>
  <si>
    <t>Судомоделирование / 25_МЗ_182</t>
  </si>
  <si>
    <t>Мультимедийные технологии / 24_Щур А.Н. гр.1_ММТ_МЗ_(СОШ 4)_4</t>
  </si>
  <si>
    <t>Судомоделирование / 25_МЗ_183</t>
  </si>
  <si>
    <t>Краеведение / 24_Адамчук А.А. гр.1_КРАЕВЕД_МЗ_(СОШ 14)_2</t>
  </si>
  <si>
    <t>Судомоделирование / 25_МЗ_184</t>
  </si>
  <si>
    <t>Спортивный туризм / 24_Барбашов С.И. гр.2_СТУ_МЗ_(Лицей 15)_1</t>
  </si>
  <si>
    <t>Судомоделирование / 25_МЗ_185</t>
  </si>
  <si>
    <t>Спортивный туризм / 24_Барбашов С.И. гр.1_СТУ_МЗ_(Лицей 15)_1</t>
  </si>
  <si>
    <t>Авиамоделирование. Летное мастерство  Селезень А.А. / 25_МЗ_186</t>
  </si>
  <si>
    <t>Экскурсоводы / 24_Варгина Н.П. гр.5_ЭКС_МЗ_(Мыт. Колледж)_3</t>
  </si>
  <si>
    <t>Авиамоделирование / 25_МЗ_187</t>
  </si>
  <si>
    <t>Краеведы путешественники / 24_Варгина Н.П. гр.4_КП_МЗ_(Мыт. Колледж)_3</t>
  </si>
  <si>
    <t>Авиамоделирование. Летное мастерство  Селезень А.А. / 25_МЗ_188</t>
  </si>
  <si>
    <t>Краеведы путешественники / 24_Варгина Н.П. гр.3_КП_МЗ_(Мыт. Колледж)_3</t>
  </si>
  <si>
    <t>Авиамоделирование. Летное мастерство  Селезень А.А. / 25_МЗ_189</t>
  </si>
  <si>
    <t>Начальные туристские навыки / 24_Варгина Н.П. гр.2_НТН_МЗ_(Мыт. Колледж)_3</t>
  </si>
  <si>
    <t>Моделирование и конструирование макетов / 25_МЗ_190</t>
  </si>
  <si>
    <t>Моя малая родина -Мытищи / 24_Варгина Н.П. гр.1_МРМ_МЗ_(Мыт. Колледж)_3</t>
  </si>
  <si>
    <t>3D - моделирование (3D- ручка) / 25_МЗ_191</t>
  </si>
  <si>
    <t>Спортивный туризм / 24_Галдин И.Р. гр.2_СТУ_МЗ_(Лицей 15)_5</t>
  </si>
  <si>
    <t>3D - моделирование (3D- ручка) / 25_МЗ_192</t>
  </si>
  <si>
    <t>Краеведение / 24_Гоманок А.В. гр.1_КРАЕВЕД_МЗ_(СОШ 3)_3</t>
  </si>
  <si>
    <t>Моделирование и конструирование макетов / 25_МЗ_193</t>
  </si>
  <si>
    <t>Краеведение / 24_Гоманок А.В. гр.2_КРАЕВЕД_МЗ_(СОШ 3)_3</t>
  </si>
  <si>
    <t>Моделирование и конструирование макетов / 25_МЗ_194</t>
  </si>
  <si>
    <t>Экскурсоводы / 24_Гонгина Я.В. гр.2_ЭКС_МЗ_(МЛГ 33)_3</t>
  </si>
  <si>
    <t>Космический моделизм / 25_МЗ_195</t>
  </si>
  <si>
    <t>Экскурсоводы / 24_Гонгина Я.В. гр.1_ЭКС_МЗ_(МЛГ 33)_3</t>
  </si>
  <si>
    <t>Основы технического моделирования и конструирования / 25_МЗ_196</t>
  </si>
  <si>
    <t>Юный инструктор-проводник / 24_Епифанцев К.А. гр.4_ЮИП_МЗ_(СОШ 14)_1</t>
  </si>
  <si>
    <t>Моделирование физико-химических процессов / 25_МЗ_197</t>
  </si>
  <si>
    <t>Спортивный туризм / 24_Епифанцев К.А. гр.3_СТУ_МЗ_(СОШ 14)_1</t>
  </si>
  <si>
    <t>Техническое моделирование из бумаги / 25_МЗ_198</t>
  </si>
  <si>
    <t>Экскурсоводы / 24_Ерхова Л.Н. гр.2_ЭКС_МЗ_(СОШ 14)_2</t>
  </si>
  <si>
    <t>Техническое моделирование из бумаги / 25_МЗ_199</t>
  </si>
  <si>
    <t>Экскурсоводы / 24_Ерхова Л.Н. гр.1_ЭКС_МЗ_(СОШ 14)_2</t>
  </si>
  <si>
    <t>Техническое моделирование из бумаги / 25_МЗ_200</t>
  </si>
  <si>
    <t>Краеведы путешественники / 24_Ершова Н.Н. гр.2_КП_МЗ_(Гимназия 1)_2</t>
  </si>
  <si>
    <t>Мультимедийные технологии / 25_МЗ_201</t>
  </si>
  <si>
    <t>Краеведы путешественники / 24_Ершова Н.Н. гр.1_КП_МЗ_(Гимназия 1)_2</t>
  </si>
  <si>
    <t>Мультимедийные технологии / 25_МЗ_202</t>
  </si>
  <si>
    <t>Краеведение / 24_Ибрагимова А.К. гр.1_КРАЕВЕД_МЗ_(СОШ 14)_2</t>
  </si>
  <si>
    <t>Техническое моделирование из бумаги / 25_МЗ_203</t>
  </si>
  <si>
    <t>Краеведение / 24_Идрисова Д.Р. гр.1_КРАЕВЕД_МЗ_(СОШ 8)_6</t>
  </si>
  <si>
    <t>Техническое моделирование из бумаги / 25_МЗ_204</t>
  </si>
  <si>
    <t>Краеведы путешественники / 24_Иевлева В.В. гр.2_КП_МЗ_(СОШ 10)_1</t>
  </si>
  <si>
    <t>Туристята / 25_МЗ_205</t>
  </si>
  <si>
    <t>Краеведы путешественники / 24_Иевлева В.В. гр.1_КП_МЗ_(СОШ 10)_1</t>
  </si>
  <si>
    <t>Туристята / 25_МЗ_206</t>
  </si>
  <si>
    <t>Моя малая родина -Мытищи / 24_Карпов А.А. гр.2_МРМ_МЗ_(Гимназия 16)_3</t>
  </si>
  <si>
    <t>Туристята / 25_МЗ_207</t>
  </si>
  <si>
    <t>Моя малая родина -Мытищи / 24_Карпов А.А. гр.1_МРМ_МЗ_(Гимназия 16)_3</t>
  </si>
  <si>
    <t>Туристята / 25_МЗ_208</t>
  </si>
  <si>
    <t>Краеведы путешественники / 24_Кроха И.А. гр.2_КП_МЗ_(Гимназия 1)_2</t>
  </si>
  <si>
    <t>Краеведение / 25_МЗ_209</t>
  </si>
  <si>
    <t>Краеведы путешественники / 24_Кроха И.А. гр.1_КП_МЗ_(Гимназия 1)_2</t>
  </si>
  <si>
    <t>Краеведы путешественники / 25_МЗ_210</t>
  </si>
  <si>
    <t>Спортивный туризм / 24_Кроха О.М. гр.1_СТУ_МЗ_(СОШ 24)_1</t>
  </si>
  <si>
    <t>Начальные туристские навыки / 25_МЗ_211</t>
  </si>
  <si>
    <t>Краеведы путешественники / 24_Лесникова Н.Н. гр.1_КП_МЗ_(СОШ 3)_3</t>
  </si>
  <si>
    <t>Моя малая родина -Мытищи / 25_МЗ_212</t>
  </si>
  <si>
    <t>Краеведы путешественники / 24_Ляшенко Ю.Г. гр.2_КП_МЗ_(СОШ 10)_1</t>
  </si>
  <si>
    <t>Краеведение / 25_МЗ_213</t>
  </si>
  <si>
    <t>Краеведы путешественники / 24_Ляшенко Ю.Г. гр.1_КП_МЗ_(СОШ 10)_1</t>
  </si>
  <si>
    <t>Краеведение / 25_МЗ_214</t>
  </si>
  <si>
    <t>Туристята / 24_Маликова О.В. гр.4_ТУРЯ_МЗ_(МЛГ 33)_3</t>
  </si>
  <si>
    <t>Экскурсоводы / 25_МЗ_215</t>
  </si>
  <si>
    <t>Туристята / 24_Маликова О.В. гр.3_ТУРЯ_МЗ_(МЛГ 33)_3</t>
  </si>
  <si>
    <t>Экскурсоводы / 25_МЗ_216</t>
  </si>
  <si>
    <t>Краеведение / 24_Мартакова Е.Ю. гр.1_КРАЕВЕД_МЗ_(СОШ 14)_2</t>
  </si>
  <si>
    <t>Спортивный туризм / 25_МЗ_217</t>
  </si>
  <si>
    <t>Краеведы путешественники / 24_Мартынова И.С. гр.2_КП_МЗ_(Мыт. Колледж)_3</t>
  </si>
  <si>
    <t>Экскурсоводы / 25_МЗ_218</t>
  </si>
  <si>
    <t>Моя малая родина -Мытищи / 24_Мартынова И.С. гр.1_МРМ_МЗ_(Мыт. Колледж)_3</t>
  </si>
  <si>
    <t>Экскурсоводы / 25_МЗ_219</t>
  </si>
  <si>
    <t>Краеведение / 24_Михайлова Н.В. гр.2_КРАЕВЕД_МЗ_(СОШ 14)_2</t>
  </si>
  <si>
    <t>Краеведение / 25_МЗ_220</t>
  </si>
  <si>
    <t>Краеведение / 24_Михайлова Н.В. гр.1_КРАЕВЕД_МЗ_(СОШ 14)_2</t>
  </si>
  <si>
    <t>Краеведение / 25_МЗ_221</t>
  </si>
  <si>
    <t>Спортивный туризм / 24_Мосалев А.Л. гр.2_СТУ_МЗ_(Лицей 15)_1</t>
  </si>
  <si>
    <t>Краеведы путешественники / 25_МЗ_222</t>
  </si>
  <si>
    <t>Спортивный туризм / 24_Мосалев А.Л. гр.1_СТУ_МЗ_(Лицей 15)_1</t>
  </si>
  <si>
    <t>Моя малая родина -Мытищи / 25_МЗ_223</t>
  </si>
  <si>
    <t>Юные судьи соревнований / 24_Мосалева О.С.  гр.5_ЮСР_МЗ_(Лицей 15)_1</t>
  </si>
  <si>
    <t>Моя малая родина -Мытищи / 25_МЗ_224</t>
  </si>
  <si>
    <t>Спортивный туризм / 24_Мосалева О.С.  гр.4_СТУ_МЗ_(Лицей 15)_1</t>
  </si>
  <si>
    <t>Краеведы путешественники / 25_МЗ_225</t>
  </si>
  <si>
    <t>Спортивный туризм / 24_Мосалева О.С.  гр.3_СТУ_МЗ_(Лицей 15)_1</t>
  </si>
  <si>
    <t>Краеведение / 25_МЗ_226</t>
  </si>
  <si>
    <t>Туристы-водники / 24_Орлова А.А. гр.2_ТВ_МЗ_(СОШ 8)_1</t>
  </si>
  <si>
    <t>Краеведение / 25_МЗ_227</t>
  </si>
  <si>
    <t>Спортивный туризм / 24_Орлова А.А. гр.3_СТУ_МЗ_(Новомыт пр,84)_1</t>
  </si>
  <si>
    <t>Краеведение / 25_МЗ_228</t>
  </si>
  <si>
    <t>Спортивный туризм / 24_Орлова А.А. гр.1_СТУ_МЗ_(СОШ 8)_1</t>
  </si>
  <si>
    <t>Экскурсоводы / 25_МЗ_229</t>
  </si>
  <si>
    <t>Краеведение / 24_Орлова И.Б. гр.2_КРАЕВЕД_МЗ_(СОШ 14)_2</t>
  </si>
  <si>
    <t>Экскурсоводы / 25_МЗ_230</t>
  </si>
  <si>
    <t>Краеведение / 24_Орлова И.Б. гр.1_КРАЕВЕД_МЗ_(СОШ 14)_2</t>
  </si>
  <si>
    <t>Краеведение / 25_МЗ_231</t>
  </si>
  <si>
    <t>Экскурсоводы / 24_Повольнова М.В. гр.3_ЭКС_МЗ_(СОШ 29)_1</t>
  </si>
  <si>
    <t>Краеведение / 25_МЗ_232</t>
  </si>
  <si>
    <t>Экскурсоводы / 24_Повольнова М.В. гр.2_ЭКС_МЗ_(СОШ 29)_1</t>
  </si>
  <si>
    <t>Краеведы путешественники / 25_МЗ_233</t>
  </si>
  <si>
    <t>Экскурсоводы / 24_Повольнова М.В. гр.1_ЭКС_МЗ_(СОШ 29)_1</t>
  </si>
  <si>
    <t>Краевед-исследователь / 25_МЗ_234</t>
  </si>
  <si>
    <t>Краеведение / 24_Родачева Ю.В. гр.2_КРАЕВЕД_МЗ_(СОШ 19)_3</t>
  </si>
  <si>
    <t>Краевед-исследователь / 25_МЗ_235</t>
  </si>
  <si>
    <t>Краеведение / 24_Родачева Ю.В. гр.1_КРАЕВЕД_МЗ_(СОШ 19)_3</t>
  </si>
  <si>
    <t>Краеведы путешественники / 25_МЗ_236</t>
  </si>
  <si>
    <t>Краеведы путешественники / 24_Рыльцева И.В. гр.2_КП_МЗ_(СОШ 3)_3</t>
  </si>
  <si>
    <t>Начальные туристские навыки / 25_МЗ_237</t>
  </si>
  <si>
    <t>Туристята / 24_Сороко Е.В. гр.2_ТУРЯ_МЗ_(СОШ 32)_3</t>
  </si>
  <si>
    <t>Моя малая родина -Мытищи / 25_МЗ_238</t>
  </si>
  <si>
    <t>Туристята / 24_Сороко Е.В. гр.1_ТУРЯ_МЗ_(СОШ 32)_3</t>
  </si>
  <si>
    <t>Моя малая родина -Мытищи / 25_МЗ_239</t>
  </si>
  <si>
    <t>Краевед-исследователь / 24_Сулейманкадиева А.Э. гр.2_КИ_МЗ_(СОШ 24)_2</t>
  </si>
  <si>
    <t>Краеведение / 25_МЗ_240</t>
  </si>
  <si>
    <t>Краевед-исследователь / 24_Сулейманкадиева А.Э. гр.1_КИ_МЗ_(СОШ 24)_2</t>
  </si>
  <si>
    <t>Краеведение / 25_МЗ_241</t>
  </si>
  <si>
    <t>Экскурсоводы / 24_Сулейманкадиева А.Э. гр.3_ЭКС_МЗ_(СОШ 24)_2</t>
  </si>
  <si>
    <t>Краеведение / 25_МЗ_242</t>
  </si>
  <si>
    <t>Краевед-исследователь / 24_Третьякова В.В. гр.2_КИ_МЗ_(СОШ 24)_2</t>
  </si>
  <si>
    <t>Краеведение / 25_МЗ_243</t>
  </si>
  <si>
    <t>Экскурсоводы / 24_Третьякова В.В. гр.1_ЭКС_МЗ_(СОШ 24)_2</t>
  </si>
  <si>
    <t>Краеведы путешественники / 25_МЗ_244</t>
  </si>
  <si>
    <t>Краеведы путешественники / 24_Хомутов Н.А. гр.4_КП_МЗ_(Мыт. Колледж)_3</t>
  </si>
  <si>
    <t>Моя малая родина -Мытищи / 25_МЗ_245</t>
  </si>
  <si>
    <t>Начальные туристские навыки / 24_Хомутов Н.А. гр.3_НТН_МЗ_(Мыт. Колледж)_3</t>
  </si>
  <si>
    <t>Юные судьи соревнований / 25_МЗ_246</t>
  </si>
  <si>
    <t>Моя малая родина -Мытищи / 24_Хомутов Н.А. гр.2_МРМ_МЗ_(Мыт. Колледж)_3</t>
  </si>
  <si>
    <t>Туристы-водники / 25_МЗ_247</t>
  </si>
  <si>
    <t>Моя малая родина -Мытищи / 24_Хомутов Н.А. гр.1_МРМ_МЗ_(Мыт. Колледж)_3</t>
  </si>
  <si>
    <t>Спортивный туризм / 25_МЗ_248</t>
  </si>
  <si>
    <t>Краеведение / 24_Шалонкина Т.В. гр.2_КРАЕВЕД_МЗ_(СОШ 14)_2</t>
  </si>
  <si>
    <t>Спортивный туризм / 25_МЗ_249</t>
  </si>
  <si>
    <t>Краеведение / 24_Шалонкина Т.В. гр.1_КРАЕВЕД_МЗ_(СОШ 14)_2</t>
  </si>
  <si>
    <t>Спортивный туризм / 25_МЗ_250</t>
  </si>
  <si>
    <t>Краеведение / 24_Шутова А.А. гр.1_КРАЕВЕД_МЗ_(СОШ 14)_2</t>
  </si>
  <si>
    <t>Спортивный туризм / 25_МЗ_251</t>
  </si>
  <si>
    <t>Краеведение / 24_Янченко Л.С. гр.1_КРАЕВЕД_МЗ_(СОШ 24)_4</t>
  </si>
  <si>
    <t>Экскурсоводы / 25_МЗ_252</t>
  </si>
  <si>
    <t>Спортивная борьба / 24_Алиев С.Н. гр.2_СБ_МЗ_(СОШ 10)_5</t>
  </si>
  <si>
    <t>Краеведы путешественники / 25_МЗ_253</t>
  </si>
  <si>
    <t>Спортивная борьба / 24_Алиев С.Н. гр.1_СБ_МЗ_(СОШ 10)_5</t>
  </si>
  <si>
    <t>Спортивный туризм / 25_МЗ_254</t>
  </si>
  <si>
    <t>Футбол / 24_Алферьев Д.А. гр.3_ФДВ_МЗ_(Лицей 34)_3</t>
  </si>
  <si>
    <t>Краеведы путешественники / 25_МЗ_255</t>
  </si>
  <si>
    <t>Футбол / 24_Алферьев Д.А. гр.2_ФДВ_МЗ_(Лицей 34)_3</t>
  </si>
  <si>
    <t>Краеведы путешественники / 25_МЗ_256</t>
  </si>
  <si>
    <t>Футбол / 24_Алферьев Д.А. гр.1_ФДВ_МЗ_(Лицей 34)_3</t>
  </si>
  <si>
    <t>Краеведы путешественники / 25_МЗ_257</t>
  </si>
  <si>
    <t>Игровые виды спорта / 24_Атаньязов Р.А. гр.2_ИВС_МЗ_(Лицей 34)_1</t>
  </si>
  <si>
    <t>Краеведы путешественники / 25_МЗ_258</t>
  </si>
  <si>
    <t>Игровые виды спорта / 24_Атаньязов Р.А. гр.1_ИВС_МЗ_(Лицей 34)_1</t>
  </si>
  <si>
    <t>Краеведы путешественники / 25_МЗ_259</t>
  </si>
  <si>
    <t>Спортивное ориентирование и туризм / 24_Барбашов С.И. гр.3_СОТ_МЗ_(Лицей 15)_1</t>
  </si>
  <si>
    <t>Спортивный туризм / 25_МЗ_260</t>
  </si>
  <si>
    <t>Весёлый физкультурник / 24_Богомолов А.Ю. гр.2_ВФ_МЗ_(СОШ 19)_1</t>
  </si>
  <si>
    <t>Краеведы путешественники / 25_МЗ_261</t>
  </si>
  <si>
    <t>Игровые виды спорта / 24_Богомолов А.Ю. гр.1_ИВС_МЗ_(СОШ 19)_1</t>
  </si>
  <si>
    <t>Краеведы путешественники / 25_МЗ_262</t>
  </si>
  <si>
    <t>Рукопашный бой / 24_Булыга Е.Н. гр.2_РБ_МЗ_(Новомыт пр,84)_1</t>
  </si>
  <si>
    <t>Спортивный туризм / 25_МЗ_263</t>
  </si>
  <si>
    <t>Рукопашный бой / 24_Булыга Е.Н. гр.1_РБ_МЗ_(Новомыт пр,84)_1</t>
  </si>
  <si>
    <t>Спортивный туризм / 25_МЗ_264</t>
  </si>
  <si>
    <t>Игровые виды спорта / 24_Бурмистрова Н.В. гр.4_ИВС_МЗ_(СОШ 3)_6</t>
  </si>
  <si>
    <t>Спортивный туризм / 25_МЗ_265</t>
  </si>
  <si>
    <t>Игровые виды спорта / 24_Бурмистрова Н.В. гр.1_ИВС_МЗ_(СОШ 3)_6</t>
  </si>
  <si>
    <t>Спортивный туризм / 25_МЗ_266</t>
  </si>
  <si>
    <t>Волейбол для всех / 24_Воронин Д.А. гр.3_ВДВ_МЗ_(Лицей 34)_1</t>
  </si>
  <si>
    <t>Краеведение / 25_МЗ_267</t>
  </si>
  <si>
    <t>Баскетбол для всех / 24_Воронин Д.А. гр.1_БАС_МЗ_(Лицей 34)_1</t>
  </si>
  <si>
    <t>Краеведение / 25_МЗ_268</t>
  </si>
  <si>
    <t>Весёлый физкультурник / 24_Воронин Д.А. гр.2_ВФ_МЗ_(Лицей 34)_1</t>
  </si>
  <si>
    <t>Экскурсоводы / 25_МЗ_269</t>
  </si>
  <si>
    <t>Весёлый физкультурник / 24_Воронова А.А. гр.1_ВФ_МЗ_(СОШ 14)_1</t>
  </si>
  <si>
    <t>Экскурсоводы / 25_МЗ_270</t>
  </si>
  <si>
    <t>Игровые виды спорта / 24_Головин Н.А. гр.1_ИВС_МЗ_(Гимназия 1)_3</t>
  </si>
  <si>
    <t>Краевед-исследователь / 25_МЗ_271</t>
  </si>
  <si>
    <t>Игровые виды спорта / 24_Головин Н.А. гр.2_ИВС_МЗ_(Гимназия 1)_3</t>
  </si>
  <si>
    <t>Юный инструктор-проводник / 25_МЗ_272</t>
  </si>
  <si>
    <t>Волейбол для всех / 24_Громова О.А. гр.2_ВДВ_МЗ_(СОШ 3)_6</t>
  </si>
  <si>
    <t>Спортивная борьба / 25_МЗ_273</t>
  </si>
  <si>
    <t>Волейбол для всех / 24_Громова О.А. гр.1_ВДВ_МЗ_(СОШ 3)_6</t>
  </si>
  <si>
    <t>Спортивная борьба / 25_МЗ_274</t>
  </si>
  <si>
    <t>Искусство фехтования / 24_Елисеева О.И. гр.3_ИФЕ_МЗ_(Новомыт пр,84)_4</t>
  </si>
  <si>
    <t>Игровые виды спорта / 25_МЗ_275</t>
  </si>
  <si>
    <t>Фехтование / 24_Елисеева О.И. гр.2_ФЕХТ_МЗ_(Новомыт пр,84)_4</t>
  </si>
  <si>
    <t>Весёлый физкультурник / 25_МЗ_276</t>
  </si>
  <si>
    <t>Фехтование / 24_Елисеева О.И. гр.1_ФЕХТ_МЗ_(Новомыт пр,84)_4</t>
  </si>
  <si>
    <t>Игровые виды спорта / 25_МЗ_277</t>
  </si>
  <si>
    <t>Волейбол для всех / 24_Иванов В.П. гр.1_ВДВ_МЗ_(СОШ 24)_5</t>
  </si>
  <si>
    <t>Рукопашный бой / 25_МЗ_278</t>
  </si>
  <si>
    <t>Волейбол для всех / 24_Канаева К.С. гр.1_ВДВ_МЗ_(СОШ 4)_5</t>
  </si>
  <si>
    <t>Рукопашный бой / 25_МЗ_279</t>
  </si>
  <si>
    <t>Волейбол для всех / 24_Касаткин И.С. гр.1_ВДВ_МЗ_(СОШ 12)_5</t>
  </si>
  <si>
    <t>Игровые виды спорта / 25_МЗ_280</t>
  </si>
  <si>
    <t>Игровые виды спорта / 24_Киселёва Е.Б. гр.2_ИВС_МЗ_(СОШ 10)_3</t>
  </si>
  <si>
    <t>Игровые виды спорта / 25_МЗ_281</t>
  </si>
  <si>
    <t>Игровые виды спорта / 24_Киселёва Е.Б. гр.1_ИВС_МЗ_(СОШ 10)_3</t>
  </si>
  <si>
    <t>Волейбол для всех / 25_МЗ_282</t>
  </si>
  <si>
    <t>Волейбол для всех / 24_Кокорева В.Е. гр.2_ВДВ_МЗ_(СОШ 29)_3</t>
  </si>
  <si>
    <t>Баскетбол для всех / 25_МЗ_283</t>
  </si>
  <si>
    <t>Волейбол для всех / 24_Кокорева В.Е. гр.1_ВДВ_МЗ_(СОШ 29)_3</t>
  </si>
  <si>
    <t>Волейбол для всех / 25_МЗ_284</t>
  </si>
  <si>
    <t>Баскетбол для всех / 24_Криксина Г.А. гр.1_БАС_МЗ_(СОШ 14)_3</t>
  </si>
  <si>
    <t>Волейбол для всех / 25_МЗ_285</t>
  </si>
  <si>
    <t>Баскетбол для всех / 24_Криксина Г.А. гр.2_БАС_МЗ_(СОШ 14)_3</t>
  </si>
  <si>
    <t>Волейбол для всех / 25_МЗ_286</t>
  </si>
  <si>
    <t>Игровые виды спорта / 24_Кротов А.В. гр.2_ИВС_МЗ_(СОШ 24)_1</t>
  </si>
  <si>
    <t>Волейбол для всех / 25_МЗ_287</t>
  </si>
  <si>
    <t>Весёлый физкультурник / 24_Кротов А.В. гр.1_ВФ_МЗ_(СОШ 24)_1</t>
  </si>
  <si>
    <t>Волейбол для всех / 25_МЗ_288</t>
  </si>
  <si>
    <t>Спортивное ориентирование и туризм / 24_Кроха О.М. гр.2_СОТ_МЗ_(СОШ 24)_1</t>
  </si>
  <si>
    <t>Игровые виды спорта / 25_МЗ_289</t>
  </si>
  <si>
    <t>Весёлый физкультурник / 24_Крюкова С.А. гр.1_ВФ_МЗ_(СОШ 24)_1</t>
  </si>
  <si>
    <t>Весёлый физкультурник / 25_МЗ_290</t>
  </si>
  <si>
    <t>Весёлый физкультурник / 24_Лапутина И.Е. гр.1_ВФ_МЗ_(СОШ 24)_1</t>
  </si>
  <si>
    <t>Весёлый физкультурник / 25_МЗ_291</t>
  </si>
  <si>
    <t>Весёлый физкультурник / 24_Леострина И.Ю. гр.1_ВФ_МЗ_(СОШ 14)_6</t>
  </si>
  <si>
    <t>Весёлый физкультурник / 25_МЗ_292</t>
  </si>
  <si>
    <t>Игровые виды спорта / 24_Лобанова И.В. гр.2_ИВС_МЗ_(СОШ 3)_3</t>
  </si>
  <si>
    <t>Игровые виды спорта / 25_МЗ_293</t>
  </si>
  <si>
    <t>Игровые виды спорта / 24_Лобанова И.В. гр.1_ИВС_МЗ_(СОШ 3)_3</t>
  </si>
  <si>
    <t>Игровые виды спорта / 25_МЗ_294</t>
  </si>
  <si>
    <t>Фехтование / 24_Лозгачев В.В. гр.1_ФЕХТ_МЗ_(Новомыт пр,84)_4</t>
  </si>
  <si>
    <t>Весёлый физкультурник / 25_МЗ_295</t>
  </si>
  <si>
    <t>Мастерство фехтования / 24_Лозгачев В.В. гр.4_МФ_МЗ_(Новомыт пр,84)_4</t>
  </si>
  <si>
    <t>Баскетбол для всех / 25_МЗ_296</t>
  </si>
  <si>
    <t>Фехтование / 24_Лозгачев В.В. гр.2_ФЕХТ_МЗ_(Новомыт пр,84)_4</t>
  </si>
  <si>
    <t>Баскетбол для всех / 25_МЗ_297</t>
  </si>
  <si>
    <t>Искусство фехтования / 24_Лозгачев В.В. гр.3_ИФЕ_МЗ_(Новомыт пр,84)_4</t>
  </si>
  <si>
    <t>Игровые виды спорта / 25_МЗ_298</t>
  </si>
  <si>
    <t>Игровые виды спорта / 24_Лошаков А.Е. гр.4_ИВС_МЗ_(СОШ 29)_1</t>
  </si>
  <si>
    <t>Спортивное ориентирование и туризм / 25_МЗ_299</t>
  </si>
  <si>
    <t>Игровые виды спорта / 24_Лошаков А.Е. гр.3_ИВС_МЗ_(СОШ 29)_1</t>
  </si>
  <si>
    <t>Игровые виды спорта / 25_МЗ_300</t>
  </si>
  <si>
    <t>Рукопашный бой / 24_Лошаков А.Е. гр.2_РБ_МЗ_(СОШ 29)_1</t>
  </si>
  <si>
    <t>Игровые виды спорта / 25_МЗ_301</t>
  </si>
  <si>
    <t>Рукопашный бой / 24_Лошаков А.Е. гр.1_РБ_МЗ_(СОШ 29)_1</t>
  </si>
  <si>
    <t>Волейбол для всех / 25_МЗ_302</t>
  </si>
  <si>
    <t>Футбол / 24_Малашков Д.С. гр.2_ФДВ_МЗ_(СОШ 3)_3</t>
  </si>
  <si>
    <t>Игровые виды спорта / 25_МЗ_303</t>
  </si>
  <si>
    <t>Футбол / 24_Малашков Д.С. гр.1_ФДВ_МЗ_(СОШ 3)_3</t>
  </si>
  <si>
    <t>Игровые виды спорта / 25_МЗ_304</t>
  </si>
  <si>
    <t>Весёлый физкультурник / 24_Мамонтова Ю.Р. гр.1_ВФ_МЗ_(СОШ 14)_1</t>
  </si>
  <si>
    <t>Волейбол для всех / 25_МЗ_305</t>
  </si>
  <si>
    <t>Спортивное ориентирование и туризм / 24_Мосалев А.Л. гр.3_СОТ_МЗ_(Лицей 15)_1</t>
  </si>
  <si>
    <t>Баскетбол для всех / 25_МЗ_306</t>
  </si>
  <si>
    <t>Игровые виды спорта / 24_Ратов А.В. гр.2_ИВС_МЗ_(СОШ 3)_1</t>
  </si>
  <si>
    <t>Баскетбол для всех / 25_МЗ_307</t>
  </si>
  <si>
    <t>Игровые виды спорта / 24_Ратов А.В. гр.1_ИВС_МЗ_(СОШ 3)_1</t>
  </si>
  <si>
    <t>Спортивное ориентирование и туризм / 25_МЗ_308</t>
  </si>
  <si>
    <t>Игровые виды спорта / 24_Халикова З.Н. гр.2_ИВС_МЗ_(Лицей 34)_1</t>
  </si>
  <si>
    <t>Весёлый физкультурник / 25_МЗ_309</t>
  </si>
  <si>
    <t>Весёлый физкультурник / 24_Халикова З.Н. гр.1_ВФ_МЗ_(Лицей 34)_1</t>
  </si>
  <si>
    <t>Весёлый физкультурник / 25_МЗ_310</t>
  </si>
  <si>
    <t>Спортивная борьба / 24_Хрулев О.А. гр.2_СБ_МЗ_(СОШ 10)_1</t>
  </si>
  <si>
    <t>Игровые виды спорта / 25_МЗ_311</t>
  </si>
  <si>
    <t>Спортивная борьба / 24_Хрулев О.А. гр.1_СБ_МЗ_(СОШ 10)_1</t>
  </si>
  <si>
    <t>Игровые виды спорта / 25_МЗ_312</t>
  </si>
  <si>
    <t>Бокс / 24_Чиж С.Ф. гр.4_БОКС_МЗ_(СОШ 29)_3</t>
  </si>
  <si>
    <t>Рукопашный бой / 25_МЗ_313</t>
  </si>
  <si>
    <t>Бокс / 24_Чиж С.Ф. гр.3_БОКС_МЗ_(СОШ 29)_3</t>
  </si>
  <si>
    <t>Рукопашный бой / 25_МЗ_314</t>
  </si>
  <si>
    <t>Бокс / 24_Чиж С.Ф. гр.2_БОКС_МЗ_(СОШ 29)_3</t>
  </si>
  <si>
    <t>Футбол / 25_МЗ_315</t>
  </si>
  <si>
    <t>Бокс / 24_Чиж С.Ф. гр.1_БОКС_МЗ_(СОШ 29)_3</t>
  </si>
  <si>
    <t>Футбол / 25_МЗ_316</t>
  </si>
  <si>
    <t>Баскетбол для всех / 24_Шаповал М.А. гр.2_БАС(девушки)_МЗ_(Лицей 34)_1</t>
  </si>
  <si>
    <t>Спортивное ориентирование и туризм / 25_МЗ_317</t>
  </si>
  <si>
    <t>Баскетбол для всех / 24_Шаповал М.А. гр.1_БАС(юноши)_МЗ_(Лицей 34)_1</t>
  </si>
  <si>
    <t>Игровые виды спорта / 25_МЗ_318</t>
  </si>
  <si>
    <t>Театр моды / 24_Александрова О.Н. гр.6_ТМ_МЗ_(Новомыт пр,84)_4</t>
  </si>
  <si>
    <t>Спортивная борьба / 25_МЗ_319</t>
  </si>
  <si>
    <t>Основы художественного чтения / 24_Александрова О.Н. гр.3_ОХЧ_МЗ_(Новомыт пр,84)_4</t>
  </si>
  <si>
    <t>Спортивная борьба / 25_МЗ_320</t>
  </si>
  <si>
    <t>Основы игрового театра / 24_Александрова О.Н. гр.2_ОИТ_МЗ_(Новомыт пр,84)_4</t>
  </si>
  <si>
    <t>Весёлый физкультурник / 25_МЗ_321</t>
  </si>
  <si>
    <t>Основы игрового театра / 24_Александрова О.Н. гр.1_ОИТ_МЗ_(Новомыт пр,84)_4</t>
  </si>
  <si>
    <t>Весёлый физкультурник / 25_МЗ_322</t>
  </si>
  <si>
    <t>Искусство слова и рисунка / 24_Белокопытова Л.С. гр.1_ИСР_МЗ_(Марфино СОШ)_6</t>
  </si>
  <si>
    <t>Фехтование / 25_МЗ_323</t>
  </si>
  <si>
    <t>Мир театра / 24_Беляева А.А. гр.5_МТЕ_МЗ_(Новомыт пр,84)_4</t>
  </si>
  <si>
    <t>Мастерство фехтования / 25_МЗ_324</t>
  </si>
  <si>
    <t>Игровой театр / 24_Беляева А.А. гр.1_ИТ_МЗ_(Новомыт пр,84)_4</t>
  </si>
  <si>
    <t>Фехтование / 25_МЗ_325</t>
  </si>
  <si>
    <t>Юный художник / 24_Бурцова О.М. гр.2_ЮХУД_МЗ_(СОШ 14)_2</t>
  </si>
  <si>
    <t>Футбол / 25_МЗ_326</t>
  </si>
  <si>
    <t>Юный художник / 24_Бурцова О.М. гр.1_ЮХУД_МЗ_(СОШ 14)_2</t>
  </si>
  <si>
    <t>Футбол / 25_МЗ_327</t>
  </si>
  <si>
    <t>Искусство слова и рисунка / 24_Ганина А.Н. гр.3_ИСР_МЗ_(СОШ 29)_1</t>
  </si>
  <si>
    <t>Футбол / 25_МЗ_328</t>
  </si>
  <si>
    <t>Искусство слова и рисунка / 24_Ганина А.Н. гр.2_ИСР_МЗ_(СОШ 29)_1</t>
  </si>
  <si>
    <t>Искусство фехтования / 25_МЗ_329</t>
  </si>
  <si>
    <t>Искусство слова и рисунка / 24_Ганина А.Н. гр.1_ИСР_МЗ_(СОШ 29)_1</t>
  </si>
  <si>
    <t>Фехтование / 25_МЗ_330</t>
  </si>
  <si>
    <t>Творческая лаборатория / 24_Гареева Г.З. гр.6_ТЛ_МЗ_(Новомыт пр,84)_3</t>
  </si>
  <si>
    <t>Фехтование / 25_МЗ_331</t>
  </si>
  <si>
    <t>Дизайн / 24_Гареева Г.З. гр.5_ДИЗ_МЗ_(Новомыт пр,84)_3</t>
  </si>
  <si>
    <t>Искусство фехтования / 25_МЗ_332</t>
  </si>
  <si>
    <t>Фантазия / 24_Гареева Г.З. гр.4_ФАН_МЗ_(Новомыт пр,84)_3</t>
  </si>
  <si>
    <t>Искусство слова и рисунка / 25_МЗ_333</t>
  </si>
  <si>
    <t>Фантазия / 24_Гареева Г.З. гр.3_ФАН_МЗ_(Новомыт пр,84)_3</t>
  </si>
  <si>
    <t>Юный художник / 25_МЗ_334</t>
  </si>
  <si>
    <t>Юный художник / 24_Гареева Г.З. гр.2_ЮХУД_МЗ_(Новомыт пр,84)_3</t>
  </si>
  <si>
    <t>Юный художник / 25_МЗ_335</t>
  </si>
  <si>
    <t>Юный художник / 24_Гареева Г.З. гр.1_ЮХУД_МЗ_(Новомыт пр,84)_3</t>
  </si>
  <si>
    <t>Искусство слова и рисунка / 25_МЗ_336</t>
  </si>
  <si>
    <t>Вакансия / в отпуске по уходу до декабря</t>
  </si>
  <si>
    <t>Искусство слова и рисунка / 25_МЗ_337</t>
  </si>
  <si>
    <t>Юный художник / 25_МЗ_338</t>
  </si>
  <si>
    <t>Юный художник / 25_МЗ_339</t>
  </si>
  <si>
    <t>Музыкальная радуга / 24_Гордиенко А.М. гр.1_РАД_МЗ_(СОШ 3)_3</t>
  </si>
  <si>
    <t>Фантазия / 25_МЗ_340</t>
  </si>
  <si>
    <t>Музыкальная радуга / 24_Гордиенко А.М. гр.2_РАД_МЗ_(СОШ 3)_3</t>
  </si>
  <si>
    <t>Фантазия / 25_МЗ_341</t>
  </si>
  <si>
    <t>Начальное обучение игре на электрогитаре / 24_Дмитриев М.В. гр.2_НИОЭ_МЗ_(Новомыт пр,84)_4</t>
  </si>
  <si>
    <t>Дизайн / 25_МЗ_342</t>
  </si>
  <si>
    <t>Начальное обучение игре на электрогитаре / 24_Дмитриев М.В. гр.1_НИОЭ_МЗ_(Новомыт пр,84)_4</t>
  </si>
  <si>
    <t>Творческая лаборатория / 25_МЗ_343</t>
  </si>
  <si>
    <t>Искусство слова и рисунка / 24_Ефремова Т.С. гр.4_ИСР_МЗ_(Лицей 34)_4</t>
  </si>
  <si>
    <t>Музыкальная радуга / 25_МЗ_344</t>
  </si>
  <si>
    <t>Искусство слова и рисунка / 24_Ефремова Т.С. гр.3_ИСР_МЗ_(Лицей 34)_4</t>
  </si>
  <si>
    <t>Музыкальная радуга / 25_МЗ_345</t>
  </si>
  <si>
    <t>Краски Подмосковья / 24_Зверева А.А. гр.2_КП_МЗ_(СОШ 8)_3</t>
  </si>
  <si>
    <t>Начальное обучение игре на электрогитаре / 25_МЗ_346</t>
  </si>
  <si>
    <t>Краски Подмосковья / 24_Зверева А.А. гр.1_КП_МЗ_(СОШ 8)_3</t>
  </si>
  <si>
    <t>Начальное обучение игре на электрогитаре / 25_МЗ_347</t>
  </si>
  <si>
    <t>Волшебные умельцы / 24_Калянова Н.Б. гр.2_ВУ_МЗ_(СОШ 14)_2</t>
  </si>
  <si>
    <t>Искусство слова и рисунка / 25_МЗ_348</t>
  </si>
  <si>
    <t>Волшебные умельцы / 24_Калянова Н.Б. гр.1_ВУ_МЗ_(СОШ 14)_2</t>
  </si>
  <si>
    <t>Искусство слова и рисунка / 25_МЗ_349</t>
  </si>
  <si>
    <t>Эстрадный вокал / 24_Короткова Д.Н. гр.3_ЭВО_МЗ_(Новомыт пр,84)_3</t>
  </si>
  <si>
    <t>Краски Подмосковья / 25_МЗ_350</t>
  </si>
  <si>
    <t>Основы эстрадного вокала (для девочек) / 24_Короткова Д.Н. гр.2_ОЭВ_МЗ_(Новомыт пр,84)_3</t>
  </si>
  <si>
    <t>Краски Подмосковья / 25_МЗ_351</t>
  </si>
  <si>
    <t>Основы эстрадного вокала (для девочек) / 24_Короткова Д.Н. гр.1_ОЭВ_МЗ_(Новомыт пр,84)_3</t>
  </si>
  <si>
    <t>Музыкальная радуга / 25_МЗ_352</t>
  </si>
  <si>
    <t>Музыкальная радуга / 24_Куреляк А.А. гр.2_РАД_МЗ_(СОШ 14)_5</t>
  </si>
  <si>
    <t>Музыкальная радуга / 25_МЗ_353</t>
  </si>
  <si>
    <t>Музыкальная радуга / 24_Куреляк А.А. гр.1_РАД_МЗ_(СОШ 14)_5</t>
  </si>
  <si>
    <t>Юный художник / 25_МЗ_354</t>
  </si>
  <si>
    <t>Юный художник / 24_Лаптева И.Б. гр.2_ЮХУД_МЗ_(СОШ 14)_2</t>
  </si>
  <si>
    <t>Юный художник / 25_МЗ_355</t>
  </si>
  <si>
    <t>Юный художник / 24_Лаптева И.Б. гр.1_ЮХУД_МЗ_(СОШ 14)_2</t>
  </si>
  <si>
    <t>Волшебные краски / 25_МЗ_356</t>
  </si>
  <si>
    <t>Волшебные краски / 24_Ломова Д.Е. гр.2_ВК_МЗ_(СОШ 32)_5</t>
  </si>
  <si>
    <t>Волшебные краски / 25_МЗ_357</t>
  </si>
  <si>
    <t>Волшебные умельцы / 24_Лысова А.Н. гр.2_ВУ_МЗ_(СОШ 14)_2</t>
  </si>
  <si>
    <t>Дизайн / 25_МЗ_358</t>
  </si>
  <si>
    <t>Волшебные умельцы / 24_Лысова А.Н. гр.1_ВУ_МЗ_(СОШ 14)_2</t>
  </si>
  <si>
    <t>Дизайн / 25_МЗ_359</t>
  </si>
  <si>
    <t>Волшебные краски / 24_Макарова Э.С. гр.2_ВК_МЗ_(СОШ 32)_5</t>
  </si>
  <si>
    <t>Азы живописи / 25_МЗ_360</t>
  </si>
  <si>
    <t>Дизайн / 24_Маминова А.Д. гр.2_ДИЗ_МЗ_(СОШ 14)_2</t>
  </si>
  <si>
    <t>Азы живописи / 25_МЗ_361</t>
  </si>
  <si>
    <t>Дизайн / 24_Маминова А.Д. гр.1_ДИЗ_МЗ_(СОШ 14)_2</t>
  </si>
  <si>
    <t>Азы живописи / 25_МЗ_362</t>
  </si>
  <si>
    <t>Азы живописи / 24_Мартыненко Т.Н. гр.2_АЖ_МЗ_(Гимназия 16)_3</t>
  </si>
  <si>
    <t>Азы живописи / 25_МЗ_363</t>
  </si>
  <si>
    <t>Азы живописи / 24_Мартыненко Т.Н. гр.1_АЖ_МЗ_(Гимназия 16)_3</t>
  </si>
  <si>
    <t>Изобразительное творчество / 25_МЗ_364</t>
  </si>
  <si>
    <t>Азы живописи / 24_Мартьянова Е.И. гр.4_АЖ_МЗ_(СОШ 10)_5</t>
  </si>
  <si>
    <t>Краски Подмосковья / 25_МЗ_365</t>
  </si>
  <si>
    <t>Азы живописи / 24_Мартьянова Е.И. гр.3_АЖ_МЗ_(СОШ 10)_5</t>
  </si>
  <si>
    <t>Искусство слова и рисунка / 25_МЗ_366</t>
  </si>
  <si>
    <t>Изобразительное творчество / 24_Матяш И.С. гр.4_ИЗТ_МЗ_(3-Кресть-я 23)_2</t>
  </si>
  <si>
    <t>Искусство слова и рисунка / 25_МЗ_367</t>
  </si>
  <si>
    <t>Изобразительное творчество / 24_Матяш И.С. гр.3_ИЗТ_МЗ_(3-Кресть-я 23)_2</t>
  </si>
  <si>
    <t>Основы художественного чтения / 25_МЗ_368</t>
  </si>
  <si>
    <t>Юный художник / 24_Матяш И.С. гр.2_ЮХ_МЗ_(3-Кресть-я 23)_2</t>
  </si>
  <si>
    <t>Искусство вокала / 25_МЗ_369</t>
  </si>
  <si>
    <t>Изобразительное творчество / 24_Матяш И.С. гр.1_ИЗТ_МЗ_(3-Кресть-я 23)_2</t>
  </si>
  <si>
    <t>Искусство вокала / 25_МЗ_370</t>
  </si>
  <si>
    <t>Изобразительное творчество / 24_Михайлова Н.В. гр.3_ИЗТ_МЗ_(СОШ 14)_2</t>
  </si>
  <si>
    <t>Страна рукоделия / 25_МЗ_371</t>
  </si>
  <si>
    <t>В ритме танца / 24_Мицкевич А.Е. гр.3_РТ_МЗ_(Новомыт пр,84)_4</t>
  </si>
  <si>
    <t>Страна рукоделия / 25_МЗ_372</t>
  </si>
  <si>
    <t>В ритме танца / 24_Мицкевич А.Е. гр.2_РТ_МЗ_(Новомыт пр,84)_4</t>
  </si>
  <si>
    <t>Основы художественного чтения / 25_МЗ_373</t>
  </si>
  <si>
    <t>В ритме танца / 24_Мицкевич А.Е. гр.1_РТ_МЗ_(Новомыт пр,84)_4</t>
  </si>
  <si>
    <t>Театральные подмостки / 25_МЗ_374</t>
  </si>
  <si>
    <t>Детский танец / 24_Мицкевич А.Е. гр.4_ДТ_МЗ_(Новомыт пр,84)_4</t>
  </si>
  <si>
    <t>Театральные подмостки / 25_МЗ_375</t>
  </si>
  <si>
    <t>Краски Подмосковья / 24_Мулькова М.С. гр.3_КП_МЗ_(СОШ 14)_2</t>
  </si>
  <si>
    <t>Юный художник / 25_МЗ_376</t>
  </si>
  <si>
    <t>Искусство слова и рисунка / 24_Нищик О.П. гр.4_ИСР_МЗ_(Лицей 34)_4</t>
  </si>
  <si>
    <t>Искусство слова и рисунка / 25_МЗ_377</t>
  </si>
  <si>
    <t>Искусство слова и рисунка / 24_Нищик О.П. гр.3_ИСР_МЗ_(Лицей 34)_4</t>
  </si>
  <si>
    <t>Юный художник / 25_МЗ_378</t>
  </si>
  <si>
    <t>Палитра / 24_Пичугина И.В. гр.5_ПАЛ_МЗ_(3-Кресть-я 23)_1</t>
  </si>
  <si>
    <t>Страна рукоделия / 25_МЗ_379</t>
  </si>
  <si>
    <t>Художник / 24_Пичугина И.В. гр.4_ХУДЖ_МЗ_(3-Кресть-я 23)_1</t>
  </si>
  <si>
    <t>Страна рукоделия / 25_МЗ_380</t>
  </si>
  <si>
    <t>Волшебные краски / 24_Пичугина И.В. гр.1_ВК_МЗ_(Новомыт пр,84)_1</t>
  </si>
  <si>
    <t>Страна рукоделия / 25_МЗ_381</t>
  </si>
  <si>
    <t>Художественная лепка / 24_Пичугина И.В. гр.2_ХЛ_МЗ_(3-Кресть-я 23)_1</t>
  </si>
  <si>
    <t>Страна рукоделия / 25_МЗ_382</t>
  </si>
  <si>
    <t>Основы художественного чтения / 24_Раздорожная Т.В. гр.1_ОХЧ_МЗ_(дист.)_4</t>
  </si>
  <si>
    <t>Страна рукоделия / 25_МЗ_383</t>
  </si>
  <si>
    <t>Искусство вокала / 24_Сафарян Р.И. гр.2_ИВ_МЗ_(Новомыт пр,84)_4</t>
  </si>
  <si>
    <t>Страна рукоделия / 25_МЗ_384</t>
  </si>
  <si>
    <t>Искусство вокала / 24_Сафарян Р.И. гр.1_ИВ_МЗ_(Новомыт пр,84)_4</t>
  </si>
  <si>
    <t>Страна рукоделия / 25_МЗ_385</t>
  </si>
  <si>
    <t>Страна рукоделия / 24_Сидельникова И.А. гр.2_СР_МЗ_(СОШ 14)_2</t>
  </si>
  <si>
    <t>Страна рукоделия / 25_МЗ_386</t>
  </si>
  <si>
    <t>Страна рукоделия / 24_Сидельникова И.А. гр.1_СР_МЗ_(СОШ 14)_2</t>
  </si>
  <si>
    <t>Страна рукоделия / 25_МЗ_387</t>
  </si>
  <si>
    <t>Юный художник / 24_Синицына В.В. гр.2_ЮХУД_МЗ_(СОШ 14)_2</t>
  </si>
  <si>
    <t>Страна рукоделия / 25_МЗ_388</t>
  </si>
  <si>
    <t>Юный художник / 24_Синицына В.В. гр.1_ЮХУД_МЗ_(СОШ 14)_2</t>
  </si>
  <si>
    <t>Страна рукоделия / 25_МЗ_389</t>
  </si>
  <si>
    <t>Путь к успеху / 24_Скрябина О.Н. гр.5_ПКУ_МЗ_(Новомыт пр,84)_4</t>
  </si>
  <si>
    <t>Страна рукоделия / 25_МЗ_390</t>
  </si>
  <si>
    <t>Путь к успеху / 24_Скрябина О.Н. гр.4_ПКУ_МЗ_(Новомыт пр,84)_4</t>
  </si>
  <si>
    <t>Страна рукоделия / 25_МЗ_391</t>
  </si>
  <si>
    <t>Путь к успеху / 24_Скрябина О.Н. гр.3_ПКУ_МЗ_(Новомыт пр,84)_4</t>
  </si>
  <si>
    <t>Страна рукоделия / 25_МЗ_392</t>
  </si>
  <si>
    <t>Танцевальная мозаика / 24_Солодкова И.В. гр.3_МОЗ_МЗ_(Новомыт пр,84)_4</t>
  </si>
  <si>
    <t>Страна рукоделия / 25_МЗ_393</t>
  </si>
  <si>
    <t>От движения к танцу / 24_Солодкова И.В. гр.2_ОДТ_МЗ_(Новомыт пр,84)_4</t>
  </si>
  <si>
    <t>Страна рукоделия / 25_МЗ_394</t>
  </si>
  <si>
    <t>Основы хореографии / 24_Солодкова И.В. гр.1_ОХ_МЗ_(Новомыт пр,84)_4</t>
  </si>
  <si>
    <t>Страна рукоделия / 25_МЗ_395</t>
  </si>
  <si>
    <t>Изобразительное творчество / 24_Сурнова А. А. гр.2_ИЗТ_МЗ_(СОШ 14)_2</t>
  </si>
  <si>
    <t>Страна рукоделия / 25_МЗ_396</t>
  </si>
  <si>
    <t>Изобразительное творчество / 24_Сурнова А. А. гр.1_ИЗТ_МЗ_(СОШ 14)_2</t>
  </si>
  <si>
    <t>Страна рукоделия / 25_МЗ_397</t>
  </si>
  <si>
    <t>Основы художественного чтения / 24_Тюменцева С.Н. гр.2_ОХЧ_МЗ_(СОШ 10)_1</t>
  </si>
  <si>
    <t>Страна рукоделия / 25_МЗ_398</t>
  </si>
  <si>
    <t>Театральные подмостки / 24_Фокина Э.К. гр.2_ПОД_МЗ_(СОШ 3)_1</t>
  </si>
  <si>
    <t>Страна рукоделия / 25_МЗ_399</t>
  </si>
  <si>
    <t>Театральные подмостки / 24_Фокина Э.К. гр.1_ПОД_МЗ_(СОШ 3)_1</t>
  </si>
  <si>
    <t>Страна рукоделия / 25_МЗ_400</t>
  </si>
  <si>
    <t>Художник / 24_Хоменко Я.А. гр.4_ХУДЖ_МЗ_(Новомыт пр,84)_4</t>
  </si>
  <si>
    <t>Страна рукоделия / 25_МЗ_401</t>
  </si>
  <si>
    <t>Радуга красок / 24_Хоменко Я.А. гр.1_РК_МЗ_(Новомыт пр,84)_4</t>
  </si>
  <si>
    <t>Страна рукоделия / 25_МЗ_402</t>
  </si>
  <si>
    <t>Палитра / 24_Хоменко Я.А. гр.3_ПАЛ_МЗ_(Новомыт пр,84)_4</t>
  </si>
  <si>
    <t>Страна рукоделия / 25_МЗ_403</t>
  </si>
  <si>
    <t>Искусство слова и рисунка / 24_Чапего Т.А. гр.2_ИСР_МЗ_(СОШ 14)_2</t>
  </si>
  <si>
    <t>Страна рукоделия / 25_МЗ_404</t>
  </si>
  <si>
    <t>Юный художник / 24_Чапего Т.А. гр.1_ЮХУД_МЗ_(СОШ 14)_2</t>
  </si>
  <si>
    <t>Страна рукоделия / 25_МЗ_405</t>
  </si>
  <si>
    <t>Юный художник / 24_Шутова А.А. гр.2_ЮХУД_МЗ_(СОШ 14)_2</t>
  </si>
  <si>
    <t>Страна рукоделия / 25_МЗ_406</t>
  </si>
  <si>
    <t>Страна рукоделия / 25_МЗ_407</t>
  </si>
  <si>
    <t>Основы игрового театра / 25_МЗ_408</t>
  </si>
  <si>
    <t>Основы художественного чтения / 25_МЗ_409</t>
  </si>
  <si>
    <t>Театр моды / 25_МЗ_410</t>
  </si>
  <si>
    <t>Основы эстрадного вокала (для девочек) / 25_МЗ_411</t>
  </si>
  <si>
    <t>Основы эстрадного вокала (для девочек) / 25_МЗ_412</t>
  </si>
  <si>
    <t>Изобразительное творчество / 25_МЗ_413</t>
  </si>
  <si>
    <t>Юный художник / 25_МЗ_414</t>
  </si>
  <si>
    <t>Изобразительное творчество / 25_МЗ_415</t>
  </si>
  <si>
    <t>В ритме танца / 25_МЗ_416</t>
  </si>
  <si>
    <t>В ритме танца / 25_МЗ_417</t>
  </si>
  <si>
    <t>В ритме танца / 25_МЗ_418</t>
  </si>
  <si>
    <t>Волшебные краски / 25_МЗ_419</t>
  </si>
  <si>
    <t>Художественная лепка / 25_МЗ_420</t>
  </si>
  <si>
    <t>Художник / 25_МЗ_421</t>
  </si>
  <si>
    <t>Палитра / 25_МЗ_422</t>
  </si>
  <si>
    <t>Основы хореографии / 25_МЗ_423</t>
  </si>
  <si>
    <t>Радуга красок / 25_МЗ_424</t>
  </si>
  <si>
    <t>Основы игрового театра / 25_МЗ_425</t>
  </si>
  <si>
    <t>Эстрадный вокал / 25_МЗ_426</t>
  </si>
  <si>
    <t>Изобразительное творчество / 25_МЗ_427</t>
  </si>
  <si>
    <t>Детский танец / 25_МЗ_428</t>
  </si>
  <si>
    <t>Путь к успеху / 25_МЗ_429</t>
  </si>
  <si>
    <t>Путь к успеху / 25_МЗ_430</t>
  </si>
  <si>
    <t>Путь к успеху / 25_МЗ_431</t>
  </si>
  <si>
    <t>От движения к танцу / 25_МЗ_432</t>
  </si>
  <si>
    <t>Танцевальная мозаика / 25_МЗ_433</t>
  </si>
  <si>
    <t>Палитра / 25_МЗ_434</t>
  </si>
  <si>
    <t>Художник / 25_МЗ_435</t>
  </si>
  <si>
    <t>Введение в логику и алгоритмы/БД-ВЛ</t>
  </si>
  <si>
    <t>Базовый курс/БД-БК1</t>
  </si>
  <si>
    <t>Базовый курс/БД-БК2</t>
  </si>
  <si>
    <t>Структурное программирование/БД-СП</t>
  </si>
  <si>
    <t>Мастер-Конкурс/БД-МК</t>
  </si>
  <si>
    <t>Основы графики и дизайна/БД-ГД</t>
  </si>
  <si>
    <t>Мир компьютерных технологий/БД-МТ1</t>
  </si>
  <si>
    <t>Мир компьютерных технологий/БД-МТ2</t>
  </si>
  <si>
    <t>Компьютерная графика/БД-КГ</t>
  </si>
  <si>
    <t xml:space="preserve">Профилактика и коррекция устной и письменной речи у младших школьников  / 2 класс/ Киселева Н.С. </t>
  </si>
  <si>
    <t>Объем муниципального задания ПФ ДОД (соц.сертификаты), человеко-часов</t>
  </si>
  <si>
    <t xml:space="preserve">Я- иследователь 9 классы </t>
  </si>
  <si>
    <t xml:space="preserve">Волшебные краски 1 группа </t>
  </si>
  <si>
    <t xml:space="preserve">Волшебные краски 2 группа </t>
  </si>
  <si>
    <t xml:space="preserve">Волшебные краски 3 группа </t>
  </si>
  <si>
    <t>Клуб игры в шашки ( дошкольное отделение) гр. 1</t>
  </si>
  <si>
    <t>Клуб игры в шашки ( дошкольное отделение) гр.2</t>
  </si>
  <si>
    <t xml:space="preserve">Умные шашки ( дошкольное отделение) гр.1 </t>
  </si>
  <si>
    <t xml:space="preserve">Умные шашки ( дошкольное отделение) гр.2 </t>
  </si>
  <si>
    <t>Мир искусства гр. 1</t>
  </si>
  <si>
    <t>Мир искусства гр.2</t>
  </si>
  <si>
    <t>Логические игры 1 группа (дошкольное отделение)</t>
  </si>
  <si>
    <t>Логические игры 2 группа (дошкольное отделение)</t>
  </si>
  <si>
    <t>Смысловое чтение</t>
  </si>
  <si>
    <t>Музыкально-компьютерное творчество/Музыкально-компьютерное творчество (1 группа)</t>
  </si>
  <si>
    <t>Музыкально-компьютерное творчество /Музыкально-компьютерное творчество (2 группа)</t>
  </si>
  <si>
    <t>Юные исследователи/ Юные исследователи (2 группа)</t>
  </si>
  <si>
    <t>Юные исследователи/ Юные исследователи (3 группа)</t>
  </si>
  <si>
    <t>Архимедова математика/ Архимедова математика гр.1</t>
  </si>
  <si>
    <t>Архимедова математика/ Архимедова математика гр.2</t>
  </si>
  <si>
    <t>Интеллектуальный вызов "Лексика"/
Интеллектуальный вызов "Лексика" гр.1</t>
  </si>
  <si>
    <t>Интеллектуальный вызов "Лексика"/
Интеллектуальный вызов "Лексика" гр.2</t>
  </si>
  <si>
    <t>Интеллектуальный вызов "Арифметика"/
Интеллектуальный вызов "Арифметика" гр.1</t>
  </si>
  <si>
    <t>Интеллектуальный вызов "Арифметика"/
Интеллектуальный вызов "Арифметика гр.2</t>
  </si>
  <si>
    <t>Интеллектуальный вызов "Общество и Мы"/
Интеллектуальный вызов "Общество и Мы" гр. 1</t>
  </si>
  <si>
    <t>Интеллектуальный вызов "Олимпийские реакции"/
Интеллектуальный вызов "Олимпийские реакции" гр. 1</t>
  </si>
  <si>
    <t>Интеллектуальный вызов "Гении Физики"/
Интеллектуальный вызов "Гении Физики" гр. 1</t>
  </si>
  <si>
    <t>Интеллектуальный вызов "Правоведы"/
Интеллектуальный вызов "Правоведы"гр. 1</t>
  </si>
  <si>
    <t>Интеллектуальный вызов "Английский: Путь к Успеху"/
Интеллектуальный вызов "Английский: Путь к Успеху" гр. 1</t>
  </si>
  <si>
    <t>Интеллектуальный вызов "Чтение на Вершине"/
Интеллектуальный вызов "Чтение на Вершине" гр. 1</t>
  </si>
  <si>
    <t>Интеллектуальный вызов "Исторический Олимп"/
Интеллектуальный вызов "Исторический Олимп" гр. 1</t>
  </si>
  <si>
    <t>Интеллектуальный вызов "IT-Олимпийцы"/
Интеллектуальный вызов "IT-Олимпийцы" гр. 1</t>
  </si>
  <si>
    <t>Интеллектуальный вызов "Клуб Биологических Гениев"/
Интеллектуальный вызов "Клуб Биологических Гениев" гр.1</t>
  </si>
  <si>
    <t>Интеллектуальный вызов "Клуб Биологических Гениев"/
Интеллектуальный вызов "Клуб Биологических Гениев" гр. 2</t>
  </si>
  <si>
    <t>Интеллектуальный вызов "Клуб Жизни и Защиты"/
Интеллектуальный вызов "Клуб Жизни и Защиты" гр. 1</t>
  </si>
  <si>
    <t>Интеллектуальный вызов "Круг Географов"/
Интеллектуальный вызов "Круг Географов" гр. 1</t>
  </si>
  <si>
    <t>Медиа клуб/Медиа клуб</t>
  </si>
  <si>
    <t>Экономика и мы/ Экономика и мы</t>
  </si>
  <si>
    <t>Бисероплетение/Бисероплетение гр.1</t>
  </si>
  <si>
    <t>Бисероплетение/Бисероплетение гр. 2</t>
  </si>
  <si>
    <t>Оригами/Оригами гр.1</t>
  </si>
  <si>
    <t>Оригами/Оригами гр.2</t>
  </si>
  <si>
    <t>Отряд Юнармии/ Отряд Юнармии гр.2</t>
  </si>
  <si>
    <t>Отряд Юнармии/ Отряд Юнармии гр.3</t>
  </si>
  <si>
    <t>Хор/ Хор, дети 8 - 16 лет</t>
  </si>
  <si>
    <t>Художественное творчество/ Худож. твор. корп. 1, 6-11 лет</t>
  </si>
  <si>
    <t>Художественное творчество/ Худож. твор. корп. 2, 6-11 лет</t>
  </si>
  <si>
    <t>Волейбол кор. 1, 12-17 лет/ Волейбол кор. 1, 12-17 лет</t>
  </si>
  <si>
    <t>Командные игры с мячом, корп. 1, 7-11 лет/ Командные игры с мячом, корп. 1, 7-11 лет</t>
  </si>
  <si>
    <t>Командные игры с мячом, корп. 2, 7-11 лет/ Командные игры с мячом, корп. 2, 7-11 лет</t>
  </si>
  <si>
    <t>Пионербол, корп. 1, 7-12 лет/Пионербол, корп. 1, 7-12 лет</t>
  </si>
  <si>
    <t>Разговор о правильном питании, корп. 1, 11-14 лет/ Разговор о правильном питании, корп. 1, 11-14 лет</t>
  </si>
  <si>
    <t>Информатика в деталях, 14-17 лет/ Информатика в деталях, 14-17 лет</t>
  </si>
  <si>
    <t>Юный исследователь краевед, корп. 1, 11-17лет/Юный исследователь краевед, корп. 1, 11-17лет</t>
  </si>
  <si>
    <t>Основы экологических знаний о человеке 14-17 лет/ Основы экологических знаний о человеке 14-17 лет</t>
  </si>
  <si>
    <t>Наука измерять, 13-15 лет/ Наука измерять, 13-15 лет</t>
  </si>
  <si>
    <t>Пифагорийцы 11-16 лет/ Пифагорийцы, 11-16 лет</t>
  </si>
  <si>
    <t>Волшебная кисть корп.1, дети 6-12 лет/Волшебная кисть корп.1, дети 6-12 лет</t>
  </si>
  <si>
    <t>Волшебная кисть корп.2, дети 6-12 лет/Волшебная кисть корп.2, дети 6-12 лет</t>
  </si>
  <si>
    <t>Художественное слово, 11-17 лет/Художественное слово, 11-17 лет</t>
  </si>
  <si>
    <t>Бисероплетение, 7-11 лет/ Бисероплетение, 7-11 лет</t>
  </si>
  <si>
    <t>Театральный кружок корп. 1, 7-17 лет/ Театральный кружок корп. 1, 7-17 лет</t>
  </si>
  <si>
    <t>Театральный кружок, корп. 2, 7-12 лет/ Театральный кружок, корп. 2, 7-12 лет</t>
  </si>
  <si>
    <t>Петелька за петелькой, 11-14 лет/ Петелька за петелькой, 11-14 лет</t>
  </si>
  <si>
    <t>Умники и умницы, корп.1, 6-11 лет/ Умники и умницы, корп.1, 6-11 лет</t>
  </si>
  <si>
    <t>Умники и умницы, корп.2, 6-11 лет/ Умники и умницы, корп.2, 6-11 лет</t>
  </si>
  <si>
    <t>Волшебный мир оригами, 6-10 лет/ Волш.мир оригами, 6-10 лет</t>
  </si>
  <si>
    <t>Хор, 8 - 16 лет/ Хор, 8 - 16 лет</t>
  </si>
  <si>
    <t>Ансамбль, 8-16 лет/ Ансамбль, 8-16 лет</t>
  </si>
  <si>
    <t>Художественное творчество, корп. 1, 6-11 лет/ Художественное творчество, корп. 1, 6-11 лет</t>
  </si>
  <si>
    <t>Художественное творчество, корп. 2, 6-11 лет/ Художественное творчество, корп. 2, 6-11 лет</t>
  </si>
  <si>
    <t>Танцевальный кружок, 8-11 лет/ Танцевальный кружок, дети 8-11 лет</t>
  </si>
  <si>
    <t>История школы (музей), 11-16 лет/ История школы (музей), 11-16 лет</t>
  </si>
  <si>
    <t>ЭКО ПРО, 14-17 лет/ ЭКО ПРО, 14-17 лет</t>
  </si>
  <si>
    <t>ЮИД, 6-16 лет/ ЮИД, 6-16 лет</t>
  </si>
  <si>
    <t>Волонтерский отряд "Одуванчик" 12-17 лет/Волонтерский отряд "Одуванчик" 12-17 лет</t>
  </si>
  <si>
    <t>Юнармейский отряд 11-17 лет/Юнармейский отряд 11-17 лет</t>
  </si>
  <si>
    <t>Предпринимательство. Создаем свое дело 15-17 лет/ Предпринимательство. Создаем свое дело 15-17 лет</t>
  </si>
  <si>
    <t>Психолого-педагогический класс 15-17 лет/ Психолого-педагогический класс 15-17 лет</t>
  </si>
  <si>
    <t>Юные фармацевты, 8 классы</t>
  </si>
  <si>
    <t>Мир логики (группа Бабкова Ю.В.)</t>
  </si>
  <si>
    <t>Мир логики (группа Ващенко Л.Н.)</t>
  </si>
  <si>
    <t>Мир логики (группа Деева Е.А.)</t>
  </si>
  <si>
    <t>Мир логики (группа Щулепникова Н.А.)</t>
  </si>
  <si>
    <t>Мир логики (группа Затолокина О.В.)</t>
  </si>
  <si>
    <t>Мир логики (группа Никитина И.А.)</t>
  </si>
  <si>
    <t>Мир логики (группа Орхун Л.С.)</t>
  </si>
  <si>
    <t>Мир логики (группа Самарина Т.В.)</t>
  </si>
  <si>
    <t>Мир логики (группа Левенок Е.А.)</t>
  </si>
  <si>
    <t>Мир логики (группа Казаревская А.А.)</t>
  </si>
  <si>
    <t>Мир логики (группа Карапетян М.Н.)</t>
  </si>
  <si>
    <t>В ритме танца</t>
  </si>
  <si>
    <t>Легкая атлетика</t>
  </si>
  <si>
    <t>Школа дизайнерского искусства</t>
  </si>
  <si>
    <t>Радуга красок</t>
  </si>
  <si>
    <t xml:space="preserve">Волейбол/группа 1 </t>
  </si>
  <si>
    <t xml:space="preserve">Волейбол/группа 2 </t>
  </si>
  <si>
    <t>Юнармия/группа 1</t>
  </si>
  <si>
    <t xml:space="preserve">Юнармия/группа 2 </t>
  </si>
  <si>
    <t>Русская тряпичная кукла</t>
  </si>
  <si>
    <t xml:space="preserve">Школа безопасности/группа 1 </t>
  </si>
  <si>
    <t>Школа безопасности/ Группа 2</t>
  </si>
  <si>
    <t>Театральный кружок</t>
  </si>
  <si>
    <t>Пресс-центр "Юный журналист"</t>
  </si>
  <si>
    <t>Футбол</t>
  </si>
  <si>
    <t>Краеведение</t>
  </si>
  <si>
    <t>Веселые нотки</t>
  </si>
  <si>
    <t>Проба пера</t>
  </si>
  <si>
    <t>Литературный клуб "Пушкин рядом"</t>
  </si>
  <si>
    <t>Мир искусства</t>
  </si>
  <si>
    <t>Исторический клуб "На стыке эпох"</t>
  </si>
  <si>
    <t>Правовой клуб "Диалог"</t>
  </si>
  <si>
    <t>Юные экологи</t>
  </si>
  <si>
    <t>Математические ступеньки</t>
  </si>
  <si>
    <t>Клуб физиков "Архимед"</t>
  </si>
  <si>
    <t>Юноармеец/ДОП физкультурно – спортивной направленности «Юноармеец»</t>
  </si>
  <si>
    <t>От этюда до театра/ДОП художественной направленности « ОТ ЭТЮДА ДО СПЕКТАКЛЯ».</t>
  </si>
  <si>
    <t>ЮИД/ДОП социальной направленности «ЮИД»</t>
  </si>
  <si>
    <t>ДОП физкультурно-спортивной направленности «Волейбол»</t>
  </si>
  <si>
    <t>ДОП физкультурно-спортивной направленности «Баскетбол»</t>
  </si>
  <si>
    <t>ДОП физкультурно-спортивной направленности «Спортивная борьба»</t>
  </si>
  <si>
    <t>ДОП физкультурно-спортивной направленности «Шахматы-школе»</t>
  </si>
  <si>
    <t>ДОП физкультурно – спортивной направленности «Юноармеец»</t>
  </si>
  <si>
    <t>ДОП технической направленности «Умелые ручки»</t>
  </si>
  <si>
    <t>ДОП художественной направленности «Веселая кисточка»</t>
  </si>
  <si>
    <t>ДОП художественной направленности «Хореография»</t>
  </si>
  <si>
    <t xml:space="preserve">ДОП социально-гуманитарное «Хореография» </t>
  </si>
  <si>
    <t>ДОП художественной направленности «Хоровое пение»</t>
  </si>
  <si>
    <t>ДОП художественной направленности « ОТ ЭТЮДА ДО СПЕКТАКЛЯ».</t>
  </si>
  <si>
    <t>ДОП естественнонаучной направленности "Занимательная математика"</t>
  </si>
  <si>
    <t>ДОП социальной направленности «ЮИД»</t>
  </si>
  <si>
    <t>ДОП художественной направленности «Фольклор»</t>
  </si>
  <si>
    <t>ДОП клуба «Друзья природы. Эколята»</t>
  </si>
  <si>
    <t xml:space="preserve"> Орлята Дошколята </t>
  </si>
  <si>
    <t xml:space="preserve"> Орлята России</t>
  </si>
  <si>
    <t>КОрлята России</t>
  </si>
  <si>
    <r>
      <rPr>
        <sz val="11"/>
        <rFont val="Calibri"/>
        <family val="2"/>
        <charset val="204"/>
      </rPr>
      <t>Юнный иследователь</t>
    </r>
  </si>
  <si>
    <r>
      <rPr>
        <sz val="11"/>
        <rFont val="Calibri"/>
        <family val="2"/>
        <charset val="204"/>
      </rPr>
      <t xml:space="preserve">Юный исследователь </t>
    </r>
  </si>
  <si>
    <t>Юнармия/Юнармия. Группа 3</t>
  </si>
  <si>
    <t>Юнармия/Юнармия. Группа 4</t>
  </si>
  <si>
    <t>"Воображариум" (театральная студия"/ Воображариум. Группа 1</t>
  </si>
  <si>
    <t>"Воображариум" (театральная студия"/ Воображариум. Группа 2</t>
  </si>
  <si>
    <t>Юные друзья полиции/Юные друзья полиции. Группа 1</t>
  </si>
  <si>
    <t>Юные друзья полиции/Юные друзья полиции. Группа 2</t>
  </si>
  <si>
    <t>Волонтерство /Волонтерство. Группа 1</t>
  </si>
  <si>
    <t>Волонтерство /Волонтерство. Группа 3</t>
  </si>
  <si>
    <t>Волонтерство /Волонтерство. Группа 4</t>
  </si>
  <si>
    <t>Магия бумаги (ДО Золотой ключик) / Магия бумаги. Группа 1</t>
  </si>
  <si>
    <t>Магия бумаги (ДО Золотой ключик) / Магия бумаги. Группа 2</t>
  </si>
  <si>
    <t>Легомастер (ДО Золотой ключик) / Легомастер. Группа 1</t>
  </si>
  <si>
    <t>Легомастер (ДО Золотой ключик) / Легомастер. Группа 2</t>
  </si>
  <si>
    <t>Легомастер (ДО Золотой ключик) / Легомастер. Группа 3</t>
  </si>
  <si>
    <t>Юные инспектора движения/Юные инспектора движения. Группа 1</t>
  </si>
  <si>
    <t>Юные инспектора движения/Юные инспектора движения. Группа 2</t>
  </si>
  <si>
    <t>Зажгись! /Зажгись. Группа 1</t>
  </si>
  <si>
    <t>Зажгись! /Зажгись. Группа 2</t>
  </si>
  <si>
    <t>Движение первых / Движение первых</t>
  </si>
  <si>
    <t>Орлята России / Орлята Росии</t>
  </si>
  <si>
    <t>Киноклуб / Киноклуб. Группа 1</t>
  </si>
  <si>
    <t>Киноклуб / Киноклуб. Группа 2</t>
  </si>
  <si>
    <t>Юный турист / Юный турист</t>
  </si>
  <si>
    <t>Спортивные игры / Спортивные игры. Группа 1</t>
  </si>
  <si>
    <t>Спортивные игры / Спортивные игры. Группа 2</t>
  </si>
  <si>
    <t>Экономика: теория и практика / Экономика: теория и практика. Группа 1</t>
  </si>
  <si>
    <t>Экономика: теория и практика / Экономика: теория и практика. Группа 2</t>
  </si>
  <si>
    <t>Основы предпринимательства в современном обществе / Основы предпринимательства в современном обществе</t>
  </si>
  <si>
    <t>Решение экономических задач / Решение экономических задач. Группа 1</t>
  </si>
  <si>
    <t>Решение экономических задач / Решение экономических задач. Группа 2</t>
  </si>
  <si>
    <t>Офисные программы / Офисные программы</t>
  </si>
  <si>
    <t>Избранные вопросы математики / Избранные вопросы математики. Группа 1</t>
  </si>
  <si>
    <t>Избранные вопросы математики / Избранные вопросы математики. Группа 2</t>
  </si>
  <si>
    <t>Физика и инженерные профессии / Физика и инженерные профессии</t>
  </si>
  <si>
    <t>Беспилотные авиационные системы/Беспилотные авиационные системы (6 кл.) 2025</t>
  </si>
  <si>
    <t>Беспилотные авиационные системы/Беспилотные авиационные системы (7-9 кл.) 2025</t>
  </si>
  <si>
    <t>Беспилотные авиационные системы/Беспилотные авиационные системы (10-11 кл.) 2025</t>
  </si>
  <si>
    <t>Студия художественного творчества/Студия художественного творчества 2025</t>
  </si>
  <si>
    <t>Общая физическая подготовка/ Общая физическая подготовка 2025</t>
  </si>
  <si>
    <t>Основы военной подготовки/Основы военной подготовки (эксплуатация современных летательных аппаратов) 2025</t>
  </si>
  <si>
    <t>Дискуссионный клуб старшеклассников/ Дискуссионный клуб старшеклассников 2025</t>
  </si>
  <si>
    <t>Беспилотные авиационные системы/ Беспилотные авиационные системы (6 кл.) 2025-26</t>
  </si>
  <si>
    <t>Беспилотные авиационные системы/ Беспилотные авиационные системы (7-9 кл.) 2025-26</t>
  </si>
  <si>
    <t>Беспилотные авиационные системы/ Беспилотные авиационные системы (10-11 кл.) 2025-26</t>
  </si>
  <si>
    <t>Студия художественного творчества/ Студия художественного творчества 2025-26</t>
  </si>
  <si>
    <t>Общая физическая подготовка/ Общая физическая подготовка 2025-26</t>
  </si>
  <si>
    <t>Основы военной подготовки/Основы военной подготовки 2025-26</t>
  </si>
  <si>
    <t>Дискуссионный клуб старшеклассников/ Дискуссионный клуб старшеклассников 2025-26</t>
  </si>
  <si>
    <t>Подвижные игры - 5</t>
  </si>
  <si>
    <t>Основы физического эксперимента</t>
  </si>
  <si>
    <t>Эколята/ Эколята</t>
  </si>
  <si>
    <t>Эколята/ Эколята 2</t>
  </si>
  <si>
    <t>Школьный медиа центр</t>
  </si>
  <si>
    <t>Робототехника/Робототехника</t>
  </si>
  <si>
    <t>Эстетическая гимнастика/Эстетическая гимнастика</t>
  </si>
  <si>
    <t xml:space="preserve">Экономика </t>
  </si>
  <si>
    <t>Подготовка к олимпиадам группа 3</t>
  </si>
  <si>
    <t>КИД группа 2</t>
  </si>
  <si>
    <t>Футбол группа 1</t>
  </si>
  <si>
    <t>Вокруг света</t>
  </si>
  <si>
    <t>Решение нестандарстных задач по химии</t>
  </si>
  <si>
    <t>За страницами учебника биологии</t>
  </si>
  <si>
    <t>Баскетбол / Баскетбол- 3</t>
  </si>
  <si>
    <t>Баскетбол / Баскетбол- 4</t>
  </si>
  <si>
    <t>Математический калейдоскоп / Математический колейдоскоп-2</t>
  </si>
  <si>
    <t>Мы актёры/ Мы актёры- 4</t>
  </si>
  <si>
    <t>Вещества вокруг нас / Вещества вокруг нас- 2</t>
  </si>
  <si>
    <t>Медиацентр / Медиацентр</t>
  </si>
  <si>
    <t>Тайны географии / Тайны географии</t>
  </si>
  <si>
    <t>Хочу всё знать / Хочу всё знать- 1</t>
  </si>
  <si>
    <t>Хочу всё знать / Хочу всё знать- 2</t>
  </si>
  <si>
    <t>Хочу всё знать / Хочу всё знать- 3</t>
  </si>
  <si>
    <t>Хочу всё знать / Хочу всё знать- 4</t>
  </si>
  <si>
    <t>Хочу всё знать / Хочу всё знать- 5</t>
  </si>
  <si>
    <t>Хочу всё знать / Хочу всё знать- 6</t>
  </si>
  <si>
    <t>Хочу всё знать / Хочу всё знать- 7</t>
  </si>
  <si>
    <t xml:space="preserve">Математический куб/ Корпус 3 Математический куб </t>
  </si>
  <si>
    <t>Творчество/ Корпус 3 Творчество</t>
  </si>
  <si>
    <t>Волейбол/ Корпус 3 Волейбол</t>
  </si>
  <si>
    <t xml:space="preserve">Спортивные игры /Спортивные игры, дети 12-17 лет </t>
  </si>
  <si>
    <t xml:space="preserve">Спортивные игры /Спортивные игры, дети 12-18 лет </t>
  </si>
  <si>
    <t>Практическое обществознание / Группа Ж.М. Усенковой, (2024-2025)15-18 лет</t>
  </si>
  <si>
    <t>Практическое обществознание / Группа М.Р. Иткуловой, (2024-2025)15-18 лет</t>
  </si>
  <si>
    <t>Английский с увлечением/Группа Тихомировой Л.В.</t>
  </si>
  <si>
    <t>Каратэ/Группа А.И. Литвиновой (2025-2026), 7-17 лет</t>
  </si>
  <si>
    <t>Программирование / Группа Э. В. Васьковцовой (2025-2026), 8-17 лет, 1 корп</t>
  </si>
  <si>
    <t>Программирование /Группа Э. В. Васьковцовой (2025-2026), 13-17 лет, 2 корп</t>
  </si>
  <si>
    <t>Практическое обществознание / Группа Ж.М. Усенковой, (2025-2026)15-18 лет</t>
  </si>
  <si>
    <t>Практическое обществознание / Группа М.Р. Иткуловой, (2025-2026)15-18 лет</t>
  </si>
  <si>
    <t xml:space="preserve">Юный языковед / Группа Н.Н. Катрушенко, 2025-2026, 13-16 лет </t>
  </si>
  <si>
    <t>Тряпичная кукла/Группа Ушакова Л.С.</t>
  </si>
  <si>
    <t>Совет старшеклассников, 15-17 л (группа 1)</t>
  </si>
  <si>
    <t>Дзюдо, 7-8 л</t>
  </si>
  <si>
    <t>Успешный математик, 11-13 л (группа 1)</t>
  </si>
  <si>
    <t>Увлекательный английский, 4-е классы</t>
  </si>
  <si>
    <t xml:space="preserve">Обществознание, 14-16 лет </t>
  </si>
  <si>
    <t xml:space="preserve">Волейбол, 11-13 лет </t>
  </si>
  <si>
    <t>Химические основы экологии / Химические основы экологии (группа 3)</t>
  </si>
  <si>
    <t>Химические основы экологии / Химические основы экологии (группа 4)</t>
  </si>
  <si>
    <t>Развитие речи / Развитие речи (группа 4)</t>
  </si>
  <si>
    <t>Развитие речи / Развитие речи (группа 5)</t>
  </si>
  <si>
    <t>Умелые ручки группа 9</t>
  </si>
  <si>
    <t>Умелые ручки группа 10</t>
  </si>
  <si>
    <t>Хоровое пение /Хоровое пение, группа 1</t>
  </si>
  <si>
    <t>Хоровое пение /Хоровое пение, группа 2</t>
  </si>
  <si>
    <t>Хоровое пение /Хоровое пение, группа 3</t>
  </si>
  <si>
    <t>Практическая математика /Практическая математика, дети 11-15</t>
  </si>
  <si>
    <t>Легкая атлетика/ Легкая атлетика, дети 5-10 лет</t>
  </si>
  <si>
    <t>В мире естественных наук/В мире естественных наук, дети 12-17</t>
  </si>
  <si>
    <t>Математические лабиринты/математические лабиринты, дети 7-9</t>
  </si>
  <si>
    <t>Программирование/программирование, дети 12-14</t>
  </si>
  <si>
    <t>Программирование/программирование, дети 15-17</t>
  </si>
  <si>
    <t>Мир языков/мир языков, дети 10-14</t>
  </si>
  <si>
    <t>Основы экологии/2024-2025 Баранов А.В.</t>
  </si>
  <si>
    <t>Школа безопасности /2024-2025 Ислам Е.С.</t>
  </si>
  <si>
    <t>"Разговор о правильном питании"/2025-2026 Группа 1 Антропова Г.Г.</t>
  </si>
  <si>
    <t>Футбол/2024-2025 Группа 1 Колесников С.А.</t>
  </si>
  <si>
    <t>Футбол/2024-2025 Группа 2 Колесников С.А.</t>
  </si>
  <si>
    <t>Театр в в школе/2024-2025 Харченко А.А.</t>
  </si>
  <si>
    <t>Экомир /Свиридова Е.В. Экомир 2025</t>
  </si>
  <si>
    <t>Экомир /Кабашова М.Н. Экомир 2025</t>
  </si>
  <si>
    <t>Экомир /Силакова Д.А. Экомир 2025</t>
  </si>
  <si>
    <t>социально-гуманитарная</t>
  </si>
  <si>
    <t>Робототехника/ 2 Робототехника 2025</t>
  </si>
  <si>
    <t>Орлята России/ 1 Орлята России</t>
  </si>
  <si>
    <t>Орлята России/ 2 Орлята России</t>
  </si>
  <si>
    <t>Юные натуралисты-художники / 24_Запольская Н.Е. гр.2_ЮНХ_ПФ_(Гимназия 16)_3</t>
  </si>
  <si>
    <t>Юные натуралисты-художники / 24_Запольская Н.Е. гр.1_ЮНХ_ПФ_(Гимназия 16)_3</t>
  </si>
  <si>
    <t>Мастера чудес. ПФДО / 24_Котенева О.А. гр.4_МЧ_ПФ_(СОШ 14)_2</t>
  </si>
  <si>
    <t>Мастера чудес. ПФДО / 24_Котенева О.А. гр.3_МЧ_ПФ_(СОШ 14)_2</t>
  </si>
  <si>
    <t>Мастера чудес. ПФДО / 24_Лобузова Е.А. гр.3_МЧ_ПФ_(СОШ 24)_2</t>
  </si>
  <si>
    <t>Первые шаги в живописи. ПФДО / 24_Сидельникова И.А. гр.5_ПШЖ_ПФ_(СОШ 14)_2</t>
  </si>
  <si>
    <t>Первые шаги в живописи. ПФДО / 24_Сидельникова И.А. гр.4_ПШЖ_ПФ_(СОШ 14)_2</t>
  </si>
  <si>
    <t>максимальные нормативные 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</si>
</sst>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\ _₽_-;\-* #,##0\ _₽_-;_-* &quot;-&quot;\ _₽_-;_-@_-"/>
    <numFmt numFmtId="43" formatCode="_-* #,##0.00\ _₽_-;\-* #,##0.00\ _₽_-;_-* &quot;-&quot;??\ _₽_-;_-@_-"/>
    <numFmt numFmtId="164" formatCode="#,##0.00\ &quot;₽&quot;"/>
    <numFmt numFmtId="165" formatCode="0.00_ ;[Red]\-0.00\ "/>
    <numFmt numFmtId="166" formatCode="#,##0_ ;\-#,##0\ "/>
    <numFmt numFmtId="167" formatCode="#,##0\ &quot;₽&quot;"/>
    <numFmt numFmtId="168" formatCode="#,##0\ _₽"/>
    <numFmt numFmtId="169" formatCode="0.0%"/>
    <numFmt numFmtId="170" formatCode="0.000"/>
    <numFmt numFmtId="171" formatCode="#,##0.0"/>
  </numFmts>
  <fonts count="2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7" tint="0.79998168889431442"/>
        <bgColor theme="0" tint="-0.14996795556505021"/>
      </patternFill>
    </fill>
    <fill>
      <patternFill patternType="solid">
        <fgColor theme="7" tint="0.79998168889431442"/>
        <bgColor theme="0" tint="-4.9989318521683403E-2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BE4D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3" fillId="0" borderId="0" xfId="0" applyFont="1" applyAlignment="1">
      <alignment horizontal="center"/>
    </xf>
    <xf numFmtId="0" fontId="0" fillId="3" borderId="1" xfId="0" applyFill="1" applyBorder="1" applyProtection="1">
      <protection locked="0"/>
    </xf>
    <xf numFmtId="43" fontId="0" fillId="0" borderId="1" xfId="1" applyFont="1" applyBorder="1" applyAlignment="1">
      <alignment wrapText="1"/>
    </xf>
    <xf numFmtId="43" fontId="0" fillId="0" borderId="1" xfId="0" applyNumberFormat="1" applyBorder="1"/>
    <xf numFmtId="1" fontId="6" fillId="0" borderId="1" xfId="0" applyNumberFormat="1" applyFont="1" applyBorder="1" applyAlignment="1" applyProtection="1">
      <alignment horizontal="center"/>
      <protection locked="0"/>
    </xf>
    <xf numFmtId="4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3" fontId="0" fillId="0" borderId="0" xfId="1" applyFont="1" applyAlignment="1">
      <alignment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3" fontId="7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/>
    <xf numFmtId="0" fontId="7" fillId="0" borderId="1" xfId="0" applyFont="1" applyBorder="1" applyAlignment="1" applyProtection="1">
      <alignment horizontal="center"/>
      <protection locked="0"/>
    </xf>
    <xf numFmtId="0" fontId="8" fillId="0" borderId="0" xfId="0" applyFont="1"/>
    <xf numFmtId="43" fontId="9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wrapText="1"/>
    </xf>
    <xf numFmtId="166" fontId="6" fillId="0" borderId="1" xfId="1" applyNumberFormat="1" applyFont="1" applyBorder="1" applyAlignment="1">
      <alignment wrapText="1"/>
    </xf>
    <xf numFmtId="166" fontId="0" fillId="0" borderId="1" xfId="1" applyNumberFormat="1" applyFont="1" applyFill="1" applyBorder="1" applyAlignment="1">
      <alignment wrapText="1"/>
    </xf>
    <xf numFmtId="3" fontId="0" fillId="0" borderId="0" xfId="0" applyNumberFormat="1" applyAlignment="1" applyProtection="1">
      <alignment horizontal="center" wrapText="1"/>
      <protection locked="0"/>
    </xf>
    <xf numFmtId="3" fontId="6" fillId="2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6" fillId="5" borderId="1" xfId="0" applyFont="1" applyFill="1" applyBorder="1" applyAlignment="1">
      <alignment wrapText="1"/>
    </xf>
    <xf numFmtId="168" fontId="6" fillId="5" borderId="1" xfId="0" applyNumberFormat="1" applyFont="1" applyFill="1" applyBorder="1" applyAlignment="1">
      <alignment wrapText="1"/>
    </xf>
    <xf numFmtId="169" fontId="11" fillId="5" borderId="1" xfId="2" applyNumberFormat="1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64" fontId="6" fillId="0" borderId="1" xfId="0" applyNumberFormat="1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16" fillId="0" borderId="0" xfId="0" applyFont="1"/>
    <xf numFmtId="164" fontId="0" fillId="7" borderId="1" xfId="0" applyNumberFormat="1" applyFill="1" applyBorder="1" applyAlignment="1">
      <alignment wrapText="1"/>
    </xf>
    <xf numFmtId="0" fontId="18" fillId="0" borderId="0" xfId="0" applyFont="1" applyAlignment="1">
      <alignment horizontal="center"/>
    </xf>
    <xf numFmtId="41" fontId="0" fillId="0" borderId="1" xfId="1" applyNumberFormat="1" applyFont="1" applyBorder="1" applyAlignment="1">
      <alignment wrapText="1"/>
    </xf>
    <xf numFmtId="0" fontId="19" fillId="0" borderId="0" xfId="0" applyFont="1"/>
    <xf numFmtId="1" fontId="20" fillId="0" borderId="0" xfId="0" applyNumberFormat="1" applyFont="1" applyAlignment="1" applyProtection="1">
      <alignment horizontal="center" vertical="center"/>
      <protection locked="0"/>
    </xf>
    <xf numFmtId="9" fontId="0" fillId="0" borderId="0" xfId="2" applyFont="1" applyAlignment="1">
      <alignment horizontal="center" wrapText="1"/>
    </xf>
    <xf numFmtId="1" fontId="0" fillId="5" borderId="1" xfId="0" applyNumberFormat="1" applyFill="1" applyBorder="1" applyAlignment="1" applyProtection="1">
      <alignment horizontal="center"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 applyProtection="1">
      <alignment wrapText="1"/>
      <protection locked="0"/>
    </xf>
    <xf numFmtId="168" fontId="11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15" fillId="0" borderId="1" xfId="0" applyFont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16" fillId="0" borderId="1" xfId="0" applyFont="1" applyBorder="1"/>
    <xf numFmtId="0" fontId="0" fillId="9" borderId="1" xfId="0" applyFill="1" applyBorder="1"/>
    <xf numFmtId="43" fontId="0" fillId="4" borderId="1" xfId="1" applyFont="1" applyFill="1" applyBorder="1" applyAlignment="1" applyProtection="1">
      <alignment horizontal="center"/>
      <protection locked="0"/>
    </xf>
    <xf numFmtId="0" fontId="17" fillId="0" borderId="1" xfId="0" applyFont="1" applyBorder="1"/>
    <xf numFmtId="164" fontId="6" fillId="2" borderId="1" xfId="0" applyNumberFormat="1" applyFont="1" applyFill="1" applyBorder="1" applyAlignment="1">
      <alignment wrapText="1"/>
    </xf>
    <xf numFmtId="3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170" fontId="10" fillId="2" borderId="1" xfId="0" applyNumberFormat="1" applyFont="1" applyFill="1" applyBorder="1" applyAlignment="1" applyProtection="1">
      <alignment horizontal="center" wrapText="1"/>
      <protection locked="0"/>
    </xf>
    <xf numFmtId="4" fontId="11" fillId="5" borderId="1" xfId="0" applyNumberFormat="1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3" fillId="4" borderId="0" xfId="0" applyFont="1" applyFill="1" applyAlignment="1">
      <alignment horizontal="center"/>
    </xf>
    <xf numFmtId="0" fontId="0" fillId="10" borderId="1" xfId="0" applyFill="1" applyBorder="1" applyAlignment="1" applyProtection="1">
      <alignment wrapText="1"/>
      <protection locked="0"/>
    </xf>
    <xf numFmtId="41" fontId="6" fillId="0" borderId="1" xfId="1" applyNumberFormat="1" applyFont="1" applyBorder="1" applyAlignment="1">
      <alignment wrapText="1"/>
    </xf>
    <xf numFmtId="0" fontId="6" fillId="0" borderId="1" xfId="0" applyFont="1" applyBorder="1"/>
    <xf numFmtId="4" fontId="0" fillId="2" borderId="1" xfId="0" applyNumberFormat="1" applyFill="1" applyBorder="1"/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4" fontId="0" fillId="8" borderId="1" xfId="0" applyNumberFormat="1" applyFill="1" applyBorder="1" applyAlignment="1" applyProtection="1">
      <alignment wrapText="1"/>
      <protection locked="0"/>
    </xf>
    <xf numFmtId="171" fontId="0" fillId="0" borderId="1" xfId="0" applyNumberFormat="1" applyBorder="1" applyAlignment="1" applyProtection="1">
      <alignment wrapText="1"/>
      <protection locked="0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1" fontId="10" fillId="11" borderId="1" xfId="0" applyNumberFormat="1" applyFont="1" applyFill="1" applyBorder="1" applyAlignment="1">
      <alignment horizontal="center"/>
    </xf>
    <xf numFmtId="1" fontId="10" fillId="11" borderId="1" xfId="0" applyNumberFormat="1" applyFont="1" applyFill="1" applyBorder="1" applyAlignment="1" applyProtection="1">
      <alignment horizontal="center"/>
      <protection locked="0"/>
    </xf>
    <xf numFmtId="1" fontId="24" fillId="12" borderId="5" xfId="0" applyNumberFormat="1" applyFont="1" applyFill="1" applyBorder="1" applyAlignment="1">
      <alignment horizontal="center"/>
    </xf>
    <xf numFmtId="0" fontId="10" fillId="11" borderId="6" xfId="0" applyFont="1" applyFill="1" applyBorder="1"/>
    <xf numFmtId="0" fontId="10" fillId="11" borderId="6" xfId="0" applyFont="1" applyFill="1" applyBorder="1" applyAlignment="1">
      <alignment horizontal="center"/>
    </xf>
    <xf numFmtId="1" fontId="10" fillId="11" borderId="6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wrapText="1"/>
    </xf>
    <xf numFmtId="0" fontId="10" fillId="13" borderId="1" xfId="0" applyFont="1" applyFill="1" applyBorder="1"/>
    <xf numFmtId="0" fontId="10" fillId="13" borderId="1" xfId="0" applyFont="1" applyFill="1" applyBorder="1" applyAlignment="1">
      <alignment wrapText="1"/>
    </xf>
    <xf numFmtId="0" fontId="10" fillId="11" borderId="1" xfId="0" applyFont="1" applyFill="1" applyBorder="1" applyAlignment="1">
      <alignment horizontal="center" vertical="center"/>
    </xf>
    <xf numFmtId="0" fontId="10" fillId="14" borderId="1" xfId="0" applyFont="1" applyFill="1" applyBorder="1"/>
    <xf numFmtId="0" fontId="10" fillId="15" borderId="1" xfId="3" applyFont="1" applyFill="1" applyBorder="1" applyAlignment="1">
      <alignment wrapText="1"/>
    </xf>
    <xf numFmtId="0" fontId="10" fillId="16" borderId="1" xfId="3" applyFont="1" applyFill="1" applyBorder="1" applyAlignment="1">
      <alignment horizontal="center"/>
    </xf>
    <xf numFmtId="1" fontId="10" fillId="16" borderId="1" xfId="3" applyNumberFormat="1" applyFont="1" applyFill="1" applyBorder="1" applyAlignment="1">
      <alignment horizontal="center"/>
    </xf>
    <xf numFmtId="0" fontId="0" fillId="11" borderId="1" xfId="0" applyFill="1" applyBorder="1"/>
    <xf numFmtId="0" fontId="0" fillId="11" borderId="7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6" fillId="11" borderId="1" xfId="0" applyFont="1" applyFill="1" applyBorder="1" applyAlignment="1" applyProtection="1">
      <alignment horizontal="center"/>
      <protection locked="0"/>
    </xf>
    <xf numFmtId="1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6" fillId="11" borderId="7" xfId="0" applyFont="1" applyFill="1" applyBorder="1" applyProtection="1">
      <protection locked="0"/>
    </xf>
    <xf numFmtId="0" fontId="10" fillId="11" borderId="1" xfId="0" applyFont="1" applyFill="1" applyBorder="1" applyAlignment="1">
      <alignment horizontal="center" wrapText="1"/>
    </xf>
    <xf numFmtId="1" fontId="10" fillId="11" borderId="1" xfId="0" applyNumberFormat="1" applyFont="1" applyFill="1" applyBorder="1" applyAlignment="1">
      <alignment horizontal="center" wrapText="1"/>
    </xf>
    <xf numFmtId="0" fontId="10" fillId="11" borderId="8" xfId="0" applyFont="1" applyFill="1" applyBorder="1"/>
    <xf numFmtId="0" fontId="10" fillId="11" borderId="8" xfId="0" applyFont="1" applyFill="1" applyBorder="1" applyAlignment="1">
      <alignment horizontal="center"/>
    </xf>
    <xf numFmtId="1" fontId="10" fillId="11" borderId="8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4" fontId="0" fillId="0" borderId="0" xfId="0" applyNumberFormat="1"/>
    <xf numFmtId="1" fontId="10" fillId="17" borderId="1" xfId="0" applyNumberFormat="1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" fontId="26" fillId="17" borderId="1" xfId="0" applyNumberFormat="1" applyFont="1" applyFill="1" applyBorder="1" applyAlignment="1" applyProtection="1">
      <alignment horizontal="center"/>
      <protection locked="0"/>
    </xf>
    <xf numFmtId="1" fontId="10" fillId="17" borderId="1" xfId="0" applyNumberFormat="1" applyFont="1" applyFill="1" applyBorder="1" applyAlignment="1" applyProtection="1">
      <alignment horizontal="center"/>
      <protection locked="0"/>
    </xf>
    <xf numFmtId="1" fontId="24" fillId="18" borderId="5" xfId="0" applyNumberFormat="1" applyFont="1" applyFill="1" applyBorder="1" applyAlignment="1">
      <alignment horizontal="center"/>
    </xf>
    <xf numFmtId="1" fontId="10" fillId="17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left" wrapText="1"/>
      <protection locked="0"/>
    </xf>
    <xf numFmtId="165" fontId="21" fillId="0" borderId="0" xfId="0" applyNumberFormat="1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top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12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6" fillId="0" borderId="2" xfId="0" applyFont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2025%20&#1075;&#1086;&#1076;/&#1057;&#1093;&#1086;&#1076;&#1080;&#1084;&#1086;&#1089;&#1090;&#1100;%20&#1057;&#1054;&#1062;%20&#1079;&#1072;&#1082;&#1072;&#1079;/!&#1052;&#1099;&#1090;&#1080;&#1097;&#1080;_&#1057;&#1086;&#1094;&#1079;&#1072;&#1082;&#1072;&#1079;_&#1064;&#1072;&#1073;&#1083;&#1086;&#1085;_&#1088;&#1072;&#1089;&#1095;&#1077;&#1090;&#1072;_&#1085;&#1072;_3_&#1075;&#1086;&#1076;&#1072;%20(&#1086;&#1090;%20&#1045;&#1082;&#1072;&#1090;&#1077;&#1088;&#1080;&#1085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ные затраты по МЗ"/>
      <sheetName val="Параметры ПФ"/>
      <sheetName val="Затраты на коммунальные услуги"/>
      <sheetName val="Затраты на содержание имущества"/>
      <sheetName val="Стандартные программы"/>
      <sheetName val="Дистанционные программы"/>
      <sheetName val="Очно-заочные программы"/>
      <sheetName val="Адаптированные программы"/>
      <sheetName val="Общеразвив.программы на МЗ"/>
    </sheetNames>
    <sheetDataSet>
      <sheetData sheetId="0">
        <row r="2">
          <cell r="A2" t="str">
            <v>МБОУ "Гимназия № 1"</v>
          </cell>
          <cell r="B2" t="str">
            <v>Техническая</v>
          </cell>
          <cell r="C2">
            <v>153.09</v>
          </cell>
        </row>
        <row r="3">
          <cell r="A3" t="str">
            <v>МБОУ "Гимназия № 1"</v>
          </cell>
          <cell r="B3" t="str">
            <v>Социально-гуманитарная</v>
          </cell>
          <cell r="C3">
            <v>153.09</v>
          </cell>
        </row>
        <row r="4">
          <cell r="A4" t="str">
            <v>МБОУ "Гимназия № 1"</v>
          </cell>
          <cell r="B4" t="str">
            <v>Туристско-краеведческая</v>
          </cell>
          <cell r="C4">
            <v>153.09</v>
          </cell>
        </row>
        <row r="5">
          <cell r="A5" t="str">
            <v>МБОУ "Гимназия № 1"</v>
          </cell>
          <cell r="B5" t="str">
            <v>Физкультурно-спортивная</v>
          </cell>
          <cell r="C5">
            <v>153.09</v>
          </cell>
        </row>
        <row r="6">
          <cell r="A6" t="str">
            <v>МБОУ "Гимназия № 1"</v>
          </cell>
          <cell r="B6" t="str">
            <v>Художественная</v>
          </cell>
          <cell r="C6">
            <v>153.09</v>
          </cell>
        </row>
        <row r="7">
          <cell r="A7" t="str">
            <v>МБОУ СОШ № 3</v>
          </cell>
          <cell r="B7" t="str">
            <v>Техническая</v>
          </cell>
          <cell r="C7">
            <v>153.09</v>
          </cell>
        </row>
        <row r="8">
          <cell r="A8" t="str">
            <v>МБОУ СОШ № 3</v>
          </cell>
          <cell r="B8" t="str">
            <v>Социально-гуманитарная</v>
          </cell>
          <cell r="C8">
            <v>153.09</v>
          </cell>
        </row>
        <row r="9">
          <cell r="A9" t="str">
            <v>МБОУ СОШ № 3</v>
          </cell>
          <cell r="B9" t="str">
            <v>Туристско-краеведческая</v>
          </cell>
          <cell r="C9">
            <v>153.09</v>
          </cell>
        </row>
        <row r="10">
          <cell r="A10" t="str">
            <v>МБОУ СОШ № 3</v>
          </cell>
          <cell r="B10" t="str">
            <v>Физкультурно-спортивная</v>
          </cell>
          <cell r="C10">
            <v>153.09</v>
          </cell>
        </row>
        <row r="11">
          <cell r="A11" t="str">
            <v>МБОУ СОШ № 3</v>
          </cell>
          <cell r="B11" t="str">
            <v>Художественная</v>
          </cell>
          <cell r="C11">
            <v>153.09</v>
          </cell>
        </row>
        <row r="12">
          <cell r="A12" t="str">
            <v>МБОУ СОШ № 3</v>
          </cell>
          <cell r="B12" t="str">
            <v>Естественнонаучная</v>
          </cell>
          <cell r="C12">
            <v>153.09</v>
          </cell>
        </row>
        <row r="13">
          <cell r="A13" t="str">
            <v>МБОУ СОШ № 4</v>
          </cell>
          <cell r="B13" t="str">
            <v>Техническая</v>
          </cell>
          <cell r="C13">
            <v>153.09</v>
          </cell>
        </row>
        <row r="14">
          <cell r="A14" t="str">
            <v>МБОУ СОШ № 4</v>
          </cell>
          <cell r="B14" t="str">
            <v>Социально-гуманитарная</v>
          </cell>
          <cell r="C14">
            <v>153.09</v>
          </cell>
        </row>
        <row r="15">
          <cell r="A15" t="str">
            <v>МБОУ СОШ № 4</v>
          </cell>
          <cell r="B15" t="str">
            <v>Туристско-краеведческая</v>
          </cell>
          <cell r="C15">
            <v>153.09</v>
          </cell>
        </row>
        <row r="16">
          <cell r="A16" t="str">
            <v>МБОУ СОШ № 4</v>
          </cell>
          <cell r="B16" t="str">
            <v>Физкультурно-спортивная</v>
          </cell>
          <cell r="C16">
            <v>153.09</v>
          </cell>
        </row>
        <row r="17">
          <cell r="A17" t="str">
            <v>МБОУ СОШ № 4</v>
          </cell>
          <cell r="B17" t="str">
            <v>Художественная</v>
          </cell>
          <cell r="C17">
            <v>153.09</v>
          </cell>
        </row>
        <row r="18">
          <cell r="A18" t="str">
            <v>МБОУ СОШ № 4</v>
          </cell>
          <cell r="B18" t="str">
            <v>Естественнонаучная</v>
          </cell>
          <cell r="C18">
            <v>153.09</v>
          </cell>
        </row>
        <row r="19">
          <cell r="A19" t="str">
            <v>МБОУ СОШ №6</v>
          </cell>
          <cell r="B19" t="str">
            <v>Техническая</v>
          </cell>
          <cell r="C19">
            <v>153.09</v>
          </cell>
        </row>
        <row r="20">
          <cell r="A20" t="str">
            <v>МБОУ СОШ №6</v>
          </cell>
          <cell r="B20" t="str">
            <v>Социально-гуманитарная</v>
          </cell>
          <cell r="C20">
            <v>153.09</v>
          </cell>
        </row>
        <row r="21">
          <cell r="A21" t="str">
            <v>МБОУ СОШ №6</v>
          </cell>
          <cell r="B21" t="str">
            <v>Туристско-краеведческая</v>
          </cell>
          <cell r="C21">
            <v>153.09</v>
          </cell>
        </row>
        <row r="22">
          <cell r="A22" t="str">
            <v>МБОУ СОШ №6</v>
          </cell>
          <cell r="B22" t="str">
            <v>Физкультурно-спортивная</v>
          </cell>
          <cell r="C22">
            <v>153.09</v>
          </cell>
        </row>
        <row r="23">
          <cell r="A23" t="str">
            <v>МБОУ СОШ №6</v>
          </cell>
          <cell r="B23" t="str">
            <v>Художественная</v>
          </cell>
          <cell r="C23">
            <v>153.09</v>
          </cell>
        </row>
        <row r="24">
          <cell r="A24" t="str">
            <v>МБОУ СОШ №6</v>
          </cell>
          <cell r="B24" t="str">
            <v>Естественнонаучная</v>
          </cell>
          <cell r="C24">
            <v>153.09</v>
          </cell>
        </row>
        <row r="25">
          <cell r="A25" t="str">
            <v>МБОУ СОШ №8</v>
          </cell>
          <cell r="B25" t="str">
            <v>Техническая</v>
          </cell>
          <cell r="C25">
            <v>153.09</v>
          </cell>
        </row>
        <row r="26">
          <cell r="A26" t="str">
            <v>МБОУ СОШ №8</v>
          </cell>
          <cell r="B26" t="str">
            <v>Социально-гуманитарная</v>
          </cell>
          <cell r="C26">
            <v>153.09</v>
          </cell>
        </row>
        <row r="27">
          <cell r="A27" t="str">
            <v>МБОУ СОШ №8</v>
          </cell>
          <cell r="B27" t="str">
            <v>Туристско-краеведческая</v>
          </cell>
          <cell r="C27">
            <v>153.09</v>
          </cell>
        </row>
        <row r="28">
          <cell r="A28" t="str">
            <v>МБОУ СОШ №8</v>
          </cell>
          <cell r="B28" t="str">
            <v>Физкультурно-спортивная</v>
          </cell>
          <cell r="C28">
            <v>153.09</v>
          </cell>
        </row>
        <row r="29">
          <cell r="A29" t="str">
            <v>МБОУ СОШ №8</v>
          </cell>
          <cell r="B29" t="str">
            <v>Художественная</v>
          </cell>
          <cell r="C29">
            <v>153.09</v>
          </cell>
        </row>
        <row r="30">
          <cell r="A30" t="str">
            <v>МБОУ СОШ №8</v>
          </cell>
          <cell r="B30" t="str">
            <v>Естественнонаучная</v>
          </cell>
          <cell r="C30">
            <v>153.09</v>
          </cell>
        </row>
        <row r="31">
          <cell r="A31" t="str">
            <v>МБОУ СОШ №9</v>
          </cell>
          <cell r="B31" t="str">
            <v>Техническая</v>
          </cell>
          <cell r="C31">
            <v>153.09</v>
          </cell>
        </row>
        <row r="32">
          <cell r="A32" t="str">
            <v>МБОУ СОШ №9</v>
          </cell>
          <cell r="B32" t="str">
            <v>Социально-гуманитарная</v>
          </cell>
          <cell r="C32">
            <v>153.09</v>
          </cell>
        </row>
        <row r="33">
          <cell r="A33" t="str">
            <v>МБОУ СОШ №9</v>
          </cell>
          <cell r="B33" t="str">
            <v>Туристско-краеведческая</v>
          </cell>
          <cell r="C33">
            <v>153.09</v>
          </cell>
        </row>
        <row r="34">
          <cell r="A34" t="str">
            <v>МБОУ СОШ №9</v>
          </cell>
          <cell r="B34" t="str">
            <v>Физкультурно-спортивная</v>
          </cell>
          <cell r="C34">
            <v>153.09</v>
          </cell>
        </row>
        <row r="35">
          <cell r="A35" t="str">
            <v>МБОУ СОШ №9</v>
          </cell>
          <cell r="B35" t="str">
            <v>Художественная</v>
          </cell>
          <cell r="C35">
            <v>153.09</v>
          </cell>
        </row>
        <row r="36">
          <cell r="A36" t="str">
            <v>МБОУ СОШ № 10</v>
          </cell>
          <cell r="B36" t="str">
            <v>Техническая</v>
          </cell>
          <cell r="C36">
            <v>153.09</v>
          </cell>
        </row>
        <row r="37">
          <cell r="A37" t="str">
            <v>МБОУ СОШ № 10</v>
          </cell>
          <cell r="B37" t="str">
            <v>Социально-гуманитарная</v>
          </cell>
          <cell r="C37">
            <v>153.09</v>
          </cell>
        </row>
        <row r="38">
          <cell r="A38" t="str">
            <v>МБОУ СОШ № 10</v>
          </cell>
          <cell r="B38" t="str">
            <v>Туристско-краеведческая</v>
          </cell>
          <cell r="C38">
            <v>153.09</v>
          </cell>
        </row>
        <row r="39">
          <cell r="A39" t="str">
            <v>МБОУ СОШ № 10</v>
          </cell>
          <cell r="B39" t="str">
            <v>Физкультурно-спортивная</v>
          </cell>
          <cell r="C39">
            <v>153.09</v>
          </cell>
        </row>
        <row r="40">
          <cell r="A40" t="str">
            <v>МБОУ СОШ № 10</v>
          </cell>
          <cell r="B40" t="str">
            <v>Художественная</v>
          </cell>
          <cell r="C40">
            <v>153.09</v>
          </cell>
        </row>
        <row r="41">
          <cell r="A41" t="str">
            <v>МБОУ СОШ № 10</v>
          </cell>
          <cell r="B41" t="str">
            <v>Естественнонаучная</v>
          </cell>
          <cell r="C41">
            <v>153.09</v>
          </cell>
        </row>
        <row r="42">
          <cell r="A42" t="str">
            <v>МБОУ СОШ № 12</v>
          </cell>
          <cell r="B42" t="str">
            <v>Техническая</v>
          </cell>
          <cell r="C42">
            <v>153.09</v>
          </cell>
        </row>
        <row r="43">
          <cell r="A43" t="str">
            <v>МБОУ СОШ № 12</v>
          </cell>
          <cell r="B43" t="str">
            <v>Социально-гуманитарная</v>
          </cell>
          <cell r="C43">
            <v>153.09</v>
          </cell>
        </row>
        <row r="44">
          <cell r="A44" t="str">
            <v>МБОУ СОШ № 12</v>
          </cell>
          <cell r="B44" t="str">
            <v>Туристско-краеведческая</v>
          </cell>
          <cell r="C44">
            <v>153.09</v>
          </cell>
        </row>
        <row r="45">
          <cell r="A45" t="str">
            <v>МБОУ СОШ № 12</v>
          </cell>
          <cell r="B45" t="str">
            <v>Физкультурно-спортивная</v>
          </cell>
          <cell r="C45">
            <v>153.09</v>
          </cell>
        </row>
        <row r="46">
          <cell r="A46" t="str">
            <v>МБОУ СОШ № 12</v>
          </cell>
          <cell r="B46" t="str">
            <v>Художественная</v>
          </cell>
          <cell r="C46">
            <v>153.09</v>
          </cell>
        </row>
        <row r="47">
          <cell r="A47" t="str">
            <v>МБОУ СОШ № 14</v>
          </cell>
          <cell r="B47" t="str">
            <v>Техническая</v>
          </cell>
          <cell r="C47">
            <v>153.09</v>
          </cell>
        </row>
        <row r="48">
          <cell r="A48" t="str">
            <v>МБОУ СОШ № 14</v>
          </cell>
          <cell r="B48" t="str">
            <v>Социально-гуманитарная</v>
          </cell>
          <cell r="C48">
            <v>153.09</v>
          </cell>
        </row>
        <row r="49">
          <cell r="A49" t="str">
            <v>МБОУ СОШ № 14</v>
          </cell>
          <cell r="B49" t="str">
            <v>Туристско-краеведческая</v>
          </cell>
          <cell r="C49">
            <v>153.09</v>
          </cell>
        </row>
        <row r="50">
          <cell r="A50" t="str">
            <v>МБОУ СОШ № 14</v>
          </cell>
          <cell r="B50" t="str">
            <v>Физкультурно-спортивная</v>
          </cell>
          <cell r="C50">
            <v>153.09</v>
          </cell>
        </row>
        <row r="51">
          <cell r="A51" t="str">
            <v>МБОУ СОШ № 14</v>
          </cell>
          <cell r="B51" t="str">
            <v>Художественная</v>
          </cell>
          <cell r="C51">
            <v>153.09</v>
          </cell>
        </row>
        <row r="52">
          <cell r="A52" t="str">
            <v>МБОУ СОШ № 14</v>
          </cell>
          <cell r="B52" t="str">
            <v>Естественнонаучная</v>
          </cell>
          <cell r="C52">
            <v>153.09</v>
          </cell>
        </row>
        <row r="53">
          <cell r="A53" t="str">
            <v>МБОУ "Лицей № 15"</v>
          </cell>
          <cell r="B53" t="str">
            <v>Техническая</v>
          </cell>
          <cell r="C53">
            <v>153.09</v>
          </cell>
        </row>
        <row r="54">
          <cell r="A54" t="str">
            <v>МБОУ "Лицей № 15"</v>
          </cell>
          <cell r="B54" t="str">
            <v>Социально-гуманитарная</v>
          </cell>
          <cell r="C54">
            <v>153.09</v>
          </cell>
        </row>
        <row r="55">
          <cell r="A55" t="str">
            <v>МБОУ "Лицей № 15"</v>
          </cell>
          <cell r="B55" t="str">
            <v>Туристско-краеведческая</v>
          </cell>
          <cell r="C55">
            <v>153.09</v>
          </cell>
        </row>
        <row r="56">
          <cell r="A56" t="str">
            <v>МБОУ "Лицей № 15"</v>
          </cell>
          <cell r="B56" t="str">
            <v>Физкультурно-спортивная</v>
          </cell>
          <cell r="C56">
            <v>153.09</v>
          </cell>
        </row>
        <row r="57">
          <cell r="A57" t="str">
            <v>МБОУ "Лицей № 15"</v>
          </cell>
          <cell r="B57" t="str">
            <v>Художественная</v>
          </cell>
          <cell r="C57">
            <v>153.09</v>
          </cell>
        </row>
        <row r="58">
          <cell r="A58" t="str">
            <v>МБОУ "Лицей № 15"</v>
          </cell>
          <cell r="B58" t="str">
            <v>Естественнонаучная</v>
          </cell>
          <cell r="C58">
            <v>153.09</v>
          </cell>
        </row>
        <row r="59">
          <cell r="A59" t="str">
            <v>МБОУ "Гимназия № 16"</v>
          </cell>
          <cell r="B59" t="str">
            <v>Техническая</v>
          </cell>
          <cell r="C59">
            <v>153.09</v>
          </cell>
        </row>
        <row r="60">
          <cell r="A60" t="str">
            <v>МБОУ "Гимназия № 16"</v>
          </cell>
          <cell r="B60" t="str">
            <v>Социально-гуманитарная</v>
          </cell>
          <cell r="C60">
            <v>153.09</v>
          </cell>
        </row>
        <row r="61">
          <cell r="A61" t="str">
            <v>МБОУ "Гимназия № 16"</v>
          </cell>
          <cell r="B61" t="str">
            <v>Туристско-краеведческая</v>
          </cell>
          <cell r="C61">
            <v>153.09</v>
          </cell>
        </row>
        <row r="62">
          <cell r="A62" t="str">
            <v>МБОУ "Гимназия № 16"</v>
          </cell>
          <cell r="B62" t="str">
            <v>Физкультурно-спортивная</v>
          </cell>
          <cell r="C62">
            <v>153.09</v>
          </cell>
        </row>
        <row r="63">
          <cell r="A63" t="str">
            <v>МБОУ "Гимназия № 16"</v>
          </cell>
          <cell r="B63" t="str">
            <v>Художественная</v>
          </cell>
          <cell r="C63">
            <v>153.09</v>
          </cell>
        </row>
        <row r="64">
          <cell r="A64" t="str">
            <v>МБОУ "Гимназия № 16"</v>
          </cell>
          <cell r="B64" t="str">
            <v>Естественнонаучная</v>
          </cell>
          <cell r="C64">
            <v>153.09</v>
          </cell>
        </row>
        <row r="65">
          <cell r="A65" t="str">
            <v>МБОУ "Гимназия № 17"</v>
          </cell>
          <cell r="B65" t="str">
            <v>Техническая</v>
          </cell>
          <cell r="C65">
            <v>153.09</v>
          </cell>
        </row>
        <row r="66">
          <cell r="A66" t="str">
            <v>МБОУ "Гимназия № 17"</v>
          </cell>
          <cell r="B66" t="str">
            <v>Социально-гуманитарная</v>
          </cell>
          <cell r="C66">
            <v>153.09</v>
          </cell>
        </row>
        <row r="67">
          <cell r="A67" t="str">
            <v>МБОУ "Гимназия № 17"</v>
          </cell>
          <cell r="B67" t="str">
            <v>Туристско-краеведческая</v>
          </cell>
          <cell r="C67">
            <v>153.09</v>
          </cell>
        </row>
        <row r="68">
          <cell r="A68" t="str">
            <v>МБОУ "Гимназия № 17"</v>
          </cell>
          <cell r="B68" t="str">
            <v>Физкультурно-спортивная</v>
          </cell>
          <cell r="C68">
            <v>153.09</v>
          </cell>
        </row>
        <row r="69">
          <cell r="A69" t="str">
            <v>МБОУ "Гимназия № 17"</v>
          </cell>
          <cell r="B69" t="str">
            <v>Художественная</v>
          </cell>
          <cell r="C69">
            <v>153.09</v>
          </cell>
        </row>
        <row r="70">
          <cell r="A70" t="str">
            <v>МБОУ "Гимназия № 17"</v>
          </cell>
          <cell r="B70" t="str">
            <v>Естественнонаучная</v>
          </cell>
          <cell r="C70">
            <v>153.09</v>
          </cell>
        </row>
        <row r="71">
          <cell r="A71" t="str">
            <v>МБОУ СОШ №19</v>
          </cell>
          <cell r="B71" t="str">
            <v>Техническая</v>
          </cell>
          <cell r="C71">
            <v>153.09</v>
          </cell>
        </row>
        <row r="72">
          <cell r="A72" t="str">
            <v>МБОУ СОШ №19</v>
          </cell>
          <cell r="B72" t="str">
            <v>Социально-гуманитарная</v>
          </cell>
          <cell r="C72">
            <v>153.09</v>
          </cell>
        </row>
        <row r="73">
          <cell r="A73" t="str">
            <v>МБОУ СОШ №19</v>
          </cell>
          <cell r="B73" t="str">
            <v>Туристско-краеведческая</v>
          </cell>
          <cell r="C73">
            <v>153.09</v>
          </cell>
        </row>
        <row r="74">
          <cell r="A74" t="str">
            <v>МБОУ СОШ №19</v>
          </cell>
          <cell r="B74" t="str">
            <v>Физкультурно-спортивная</v>
          </cell>
          <cell r="C74">
            <v>153.09</v>
          </cell>
        </row>
        <row r="75">
          <cell r="A75" t="str">
            <v>МБОУ СОШ №19</v>
          </cell>
          <cell r="B75" t="str">
            <v>Художественная</v>
          </cell>
          <cell r="C75">
            <v>153.09</v>
          </cell>
        </row>
        <row r="76">
          <cell r="A76" t="str">
            <v>МБОУ СОШ №19</v>
          </cell>
          <cell r="B76" t="str">
            <v>Естественнонаучная</v>
          </cell>
          <cell r="C76">
            <v>153.09</v>
          </cell>
        </row>
        <row r="77">
          <cell r="A77" t="str">
            <v>МБОУ СОШ № 24</v>
          </cell>
          <cell r="B77" t="str">
            <v>Техническая</v>
          </cell>
          <cell r="C77">
            <v>153.09</v>
          </cell>
        </row>
        <row r="78">
          <cell r="A78" t="str">
            <v>МБОУ СОШ № 24</v>
          </cell>
          <cell r="B78" t="str">
            <v>Социально-гуманитарная</v>
          </cell>
          <cell r="C78">
            <v>153.09</v>
          </cell>
        </row>
        <row r="79">
          <cell r="A79" t="str">
            <v>МБОУ СОШ № 24</v>
          </cell>
          <cell r="B79" t="str">
            <v>Туристско-краеведческая</v>
          </cell>
          <cell r="C79">
            <v>153.09</v>
          </cell>
        </row>
        <row r="80">
          <cell r="A80" t="str">
            <v>МБОУ СОШ № 24</v>
          </cell>
          <cell r="B80" t="str">
            <v>Физкультурно-спортивная</v>
          </cell>
          <cell r="C80">
            <v>153.09</v>
          </cell>
        </row>
        <row r="81">
          <cell r="A81" t="str">
            <v>МБОУ СОШ № 24</v>
          </cell>
          <cell r="B81" t="str">
            <v>Художественная</v>
          </cell>
          <cell r="C81">
            <v>153.09</v>
          </cell>
        </row>
        <row r="82">
          <cell r="A82" t="str">
            <v>МБОУ СОШ № 24</v>
          </cell>
          <cell r="B82" t="str">
            <v>Естественнонаучная</v>
          </cell>
          <cell r="C82">
            <v>153.09</v>
          </cell>
        </row>
        <row r="83">
          <cell r="A83" t="str">
            <v>МБОУ СОШ №27</v>
          </cell>
          <cell r="B83" t="str">
            <v>Техническая</v>
          </cell>
          <cell r="C83">
            <v>153.09</v>
          </cell>
        </row>
        <row r="84">
          <cell r="A84" t="str">
            <v>МБОУ СОШ №27</v>
          </cell>
          <cell r="B84" t="str">
            <v>Социально-гуманитарная</v>
          </cell>
          <cell r="C84">
            <v>153.09</v>
          </cell>
        </row>
        <row r="85">
          <cell r="A85" t="str">
            <v>МБОУ СОШ №27</v>
          </cell>
          <cell r="B85" t="str">
            <v>Туристско-краеведческая</v>
          </cell>
          <cell r="C85">
            <v>153.09</v>
          </cell>
        </row>
        <row r="86">
          <cell r="A86" t="str">
            <v>МБОУ СОШ №27</v>
          </cell>
          <cell r="B86" t="str">
            <v>Физкультурно-спортивная</v>
          </cell>
          <cell r="C86">
            <v>153.09</v>
          </cell>
        </row>
        <row r="87">
          <cell r="A87" t="str">
            <v>МБОУ СОШ №27</v>
          </cell>
          <cell r="B87" t="str">
            <v>Художественная</v>
          </cell>
          <cell r="C87">
            <v>153.09</v>
          </cell>
        </row>
        <row r="88">
          <cell r="A88" t="str">
            <v>МБОУ СОШ №27</v>
          </cell>
          <cell r="B88" t="str">
            <v>Естественнонаучная</v>
          </cell>
          <cell r="C88">
            <v>153.09</v>
          </cell>
        </row>
        <row r="89">
          <cell r="A89" t="str">
            <v>МБОУ СОШ № 29</v>
          </cell>
          <cell r="B89" t="str">
            <v>Техническая</v>
          </cell>
          <cell r="C89">
            <v>153.09</v>
          </cell>
        </row>
        <row r="90">
          <cell r="A90" t="str">
            <v>МБОУ СОШ № 29</v>
          </cell>
          <cell r="B90" t="str">
            <v>Социально-гуманитарная</v>
          </cell>
          <cell r="C90">
            <v>153.09</v>
          </cell>
        </row>
        <row r="91">
          <cell r="A91" t="str">
            <v>МБОУ СОШ № 29</v>
          </cell>
          <cell r="B91" t="str">
            <v>Туристско-краеведческая</v>
          </cell>
          <cell r="C91">
            <v>153.09</v>
          </cell>
        </row>
        <row r="92">
          <cell r="A92" t="str">
            <v>МБОУ СОШ № 29</v>
          </cell>
          <cell r="B92" t="str">
            <v>Физкультурно-спортивная</v>
          </cell>
          <cell r="C92">
            <v>153.09</v>
          </cell>
        </row>
        <row r="93">
          <cell r="A93" t="str">
            <v>МБОУ СОШ № 29</v>
          </cell>
          <cell r="B93" t="str">
            <v>Художественная</v>
          </cell>
          <cell r="C93">
            <v>153.09</v>
          </cell>
        </row>
        <row r="94">
          <cell r="A94" t="str">
            <v>МБОУ СОШ №32</v>
          </cell>
          <cell r="B94" t="str">
            <v>Техническая</v>
          </cell>
          <cell r="C94">
            <v>153.09</v>
          </cell>
        </row>
        <row r="95">
          <cell r="A95" t="str">
            <v>МБОУ СОШ №32</v>
          </cell>
          <cell r="B95" t="str">
            <v>Социально-гуманитарная</v>
          </cell>
          <cell r="C95">
            <v>153.09</v>
          </cell>
        </row>
        <row r="96">
          <cell r="A96" t="str">
            <v>МБОУ СОШ №32</v>
          </cell>
          <cell r="B96" t="str">
            <v>Туристско-краеведческая</v>
          </cell>
          <cell r="C96">
            <v>153.09</v>
          </cell>
        </row>
        <row r="97">
          <cell r="A97" t="str">
            <v>МБОУ СОШ №32</v>
          </cell>
          <cell r="B97" t="str">
            <v>Физкультурно-спортивная</v>
          </cell>
          <cell r="C97">
            <v>153.09</v>
          </cell>
        </row>
        <row r="98">
          <cell r="A98" t="str">
            <v>МБОУ СОШ №32</v>
          </cell>
          <cell r="B98" t="str">
            <v>Художественная</v>
          </cell>
          <cell r="C98">
            <v>153.09</v>
          </cell>
        </row>
        <row r="99">
          <cell r="A99" t="str">
            <v>МБОУ СОШ №32</v>
          </cell>
          <cell r="B99" t="str">
            <v>Естественнонаучная</v>
          </cell>
          <cell r="C99">
            <v>153.09</v>
          </cell>
        </row>
        <row r="100">
          <cell r="A100" t="str">
            <v>МБОУ МЛГ № 33</v>
          </cell>
          <cell r="B100" t="str">
            <v>Техническая</v>
          </cell>
          <cell r="C100">
            <v>153.09</v>
          </cell>
        </row>
        <row r="101">
          <cell r="A101" t="str">
            <v>МБОУ МЛГ № 33</v>
          </cell>
          <cell r="B101" t="str">
            <v>Социально-гуманитарная</v>
          </cell>
          <cell r="C101">
            <v>153.09</v>
          </cell>
        </row>
        <row r="102">
          <cell r="A102" t="str">
            <v>МБОУ МЛГ № 33</v>
          </cell>
          <cell r="B102" t="str">
            <v>Туристско-краеведческая</v>
          </cell>
          <cell r="C102">
            <v>153.09</v>
          </cell>
        </row>
        <row r="103">
          <cell r="A103" t="str">
            <v>МБОУ МЛГ № 33</v>
          </cell>
          <cell r="B103" t="str">
            <v>Физкультурно-спортивная</v>
          </cell>
          <cell r="C103">
            <v>153.09</v>
          </cell>
        </row>
        <row r="104">
          <cell r="A104" t="str">
            <v>МБОУ МЛГ № 33</v>
          </cell>
          <cell r="B104" t="str">
            <v>Художественная</v>
          </cell>
          <cell r="C104">
            <v>153.09</v>
          </cell>
        </row>
        <row r="105">
          <cell r="A105" t="str">
            <v>МБОУ МЛГ № 33</v>
          </cell>
          <cell r="B105" t="str">
            <v>Естественнонаучная</v>
          </cell>
          <cell r="C105">
            <v>153.09</v>
          </cell>
        </row>
        <row r="106">
          <cell r="A106" t="str">
            <v>МБОУ "Лицей № 34"</v>
          </cell>
          <cell r="B106" t="str">
            <v>Техническая</v>
          </cell>
          <cell r="C106">
            <v>153.09</v>
          </cell>
        </row>
        <row r="107">
          <cell r="A107" t="str">
            <v>МБОУ "Лицей № 34"</v>
          </cell>
          <cell r="B107" t="str">
            <v>Социально-гуманитарная</v>
          </cell>
          <cell r="C107">
            <v>153.09</v>
          </cell>
        </row>
        <row r="108">
          <cell r="A108" t="str">
            <v>МБОУ "Лицей № 34"</v>
          </cell>
          <cell r="B108" t="str">
            <v>Туристско-краеведческая</v>
          </cell>
          <cell r="C108">
            <v>153.09</v>
          </cell>
        </row>
        <row r="109">
          <cell r="A109" t="str">
            <v>МБОУ "Лицей № 34"</v>
          </cell>
          <cell r="B109" t="str">
            <v>Физкультурно-спортивная</v>
          </cell>
          <cell r="C109">
            <v>153.09</v>
          </cell>
        </row>
        <row r="110">
          <cell r="A110" t="str">
            <v>МБОУ "Лицей № 34"</v>
          </cell>
          <cell r="B110" t="str">
            <v>Художественная</v>
          </cell>
          <cell r="C110">
            <v>153.09</v>
          </cell>
        </row>
        <row r="111">
          <cell r="A111" t="str">
            <v>МБОУ "Лицей № 34"</v>
          </cell>
          <cell r="B111" t="str">
            <v>Естественнонаучная</v>
          </cell>
          <cell r="C111">
            <v>153.09</v>
          </cell>
        </row>
        <row r="112">
          <cell r="A112" t="str">
            <v>МБОУ СОШ № 35</v>
          </cell>
          <cell r="B112" t="str">
            <v>Техническая</v>
          </cell>
          <cell r="C112">
            <v>153.09</v>
          </cell>
        </row>
        <row r="113">
          <cell r="A113" t="str">
            <v>МБОУ СОШ № 35</v>
          </cell>
          <cell r="B113" t="str">
            <v>Социально-гуманитарная</v>
          </cell>
          <cell r="C113">
            <v>153.09</v>
          </cell>
        </row>
        <row r="114">
          <cell r="A114" t="str">
            <v>МБОУ СОШ № 35</v>
          </cell>
          <cell r="B114" t="str">
            <v>Туристско-краеведческая</v>
          </cell>
          <cell r="C114">
            <v>153.09</v>
          </cell>
        </row>
        <row r="115">
          <cell r="A115" t="str">
            <v>МБОУ СОШ № 35</v>
          </cell>
          <cell r="B115" t="str">
            <v>Физкультурно-спортивная</v>
          </cell>
          <cell r="C115">
            <v>153.09</v>
          </cell>
        </row>
        <row r="116">
          <cell r="A116" t="str">
            <v>МБОУ СОШ № 35</v>
          </cell>
          <cell r="B116" t="str">
            <v>Художественная</v>
          </cell>
          <cell r="C116">
            <v>153.09</v>
          </cell>
        </row>
        <row r="117">
          <cell r="A117" t="str">
            <v>МБОУ СОШ № 35</v>
          </cell>
          <cell r="B117" t="str">
            <v>Естественнонаучная</v>
          </cell>
          <cell r="C117">
            <v>153.09</v>
          </cell>
        </row>
        <row r="118">
          <cell r="A118" t="str">
            <v>МБОУ СОШ №36 "Новые горизонты"</v>
          </cell>
          <cell r="B118" t="str">
            <v>Техническая</v>
          </cell>
          <cell r="C118">
            <v>153.09</v>
          </cell>
        </row>
        <row r="119">
          <cell r="A119" t="str">
            <v>МБОУ СОШ №36 "Новые горизонты"</v>
          </cell>
          <cell r="B119" t="str">
            <v>Социально-гуманитарная</v>
          </cell>
          <cell r="C119">
            <v>153.09</v>
          </cell>
        </row>
        <row r="120">
          <cell r="A120" t="str">
            <v>МБОУ СОШ №36 "Новые горизонты"</v>
          </cell>
          <cell r="B120" t="str">
            <v>Туристско-краеведческая</v>
          </cell>
          <cell r="C120">
            <v>153.09</v>
          </cell>
        </row>
        <row r="121">
          <cell r="A121" t="str">
            <v>МБОУ СОШ №36 "Новые горизонты"</v>
          </cell>
          <cell r="B121" t="str">
            <v>Физкультурно-спортивная</v>
          </cell>
          <cell r="C121">
            <v>153.09</v>
          </cell>
        </row>
        <row r="122">
          <cell r="A122" t="str">
            <v>МБОУ СОШ №36 "Новые горизонты"</v>
          </cell>
          <cell r="B122" t="str">
            <v>Художественная</v>
          </cell>
          <cell r="C122">
            <v>153.09</v>
          </cell>
        </row>
        <row r="123">
          <cell r="A123" t="str">
            <v>МБОУ СОШ №36 "Новые горизонты"</v>
          </cell>
          <cell r="B123" t="str">
            <v>Естественнонаучная</v>
          </cell>
          <cell r="C123">
            <v>153.09</v>
          </cell>
        </row>
        <row r="124">
          <cell r="A124" t="str">
            <v>МБОУ "Марфинская СОШ"</v>
          </cell>
          <cell r="B124" t="str">
            <v>Техническая</v>
          </cell>
          <cell r="C124">
            <v>153.09</v>
          </cell>
        </row>
        <row r="125">
          <cell r="A125" t="str">
            <v>МБОУ "Марфинская СОШ"</v>
          </cell>
          <cell r="B125" t="str">
            <v>Социально-гуманитарная</v>
          </cell>
          <cell r="C125">
            <v>153.09</v>
          </cell>
        </row>
        <row r="126">
          <cell r="A126" t="str">
            <v>МБОУ "Марфинская СОШ"</v>
          </cell>
          <cell r="B126" t="str">
            <v>Туристско-краеведческая</v>
          </cell>
          <cell r="C126">
            <v>153.09</v>
          </cell>
        </row>
        <row r="127">
          <cell r="A127" t="str">
            <v>МБОУ "Марфинская СОШ"</v>
          </cell>
          <cell r="B127" t="str">
            <v>Физкультурно-спортивная</v>
          </cell>
          <cell r="C127">
            <v>153.09</v>
          </cell>
        </row>
        <row r="128">
          <cell r="A128" t="str">
            <v>МБОУ "Марфинская СОШ"</v>
          </cell>
          <cell r="B128" t="str">
            <v>Художественная</v>
          </cell>
          <cell r="C128">
            <v>153.09</v>
          </cell>
        </row>
        <row r="129">
          <cell r="A129" t="str">
            <v>МБОУ "Марфинская СОШ"</v>
          </cell>
          <cell r="B129" t="str">
            <v>Естественнонаучная</v>
          </cell>
          <cell r="C129">
            <v>153.09</v>
          </cell>
        </row>
        <row r="130">
          <cell r="A130" t="str">
            <v>МБОУ "Поведниковская СОШ"</v>
          </cell>
          <cell r="B130" t="str">
            <v>Техническая</v>
          </cell>
          <cell r="C130">
            <v>153.09</v>
          </cell>
        </row>
        <row r="131">
          <cell r="A131" t="str">
            <v>МБОУ "Поведниковская СОШ"</v>
          </cell>
          <cell r="B131" t="str">
            <v>Социально-гуманитарная</v>
          </cell>
          <cell r="C131">
            <v>153.09</v>
          </cell>
        </row>
        <row r="132">
          <cell r="A132" t="str">
            <v>МБОУ "Поведниковская СОШ"</v>
          </cell>
          <cell r="B132" t="str">
            <v>Туристско-краеведческая</v>
          </cell>
          <cell r="C132">
            <v>153.09</v>
          </cell>
        </row>
        <row r="133">
          <cell r="A133" t="str">
            <v>МБОУ "Поведниковская СОШ"</v>
          </cell>
          <cell r="B133" t="str">
            <v>Физкультурно-спортивная</v>
          </cell>
          <cell r="C133">
            <v>153.09</v>
          </cell>
        </row>
        <row r="134">
          <cell r="A134" t="str">
            <v>МБОУ "Поведниковская СОШ"</v>
          </cell>
          <cell r="B134" t="str">
            <v>Художественная</v>
          </cell>
          <cell r="C134">
            <v>153.09</v>
          </cell>
        </row>
        <row r="135">
          <cell r="A135" t="str">
            <v>МБОУ "Поведниковская СОШ"</v>
          </cell>
          <cell r="B135" t="str">
            <v>Естественнонаучная</v>
          </cell>
          <cell r="C135">
            <v>153.09</v>
          </cell>
        </row>
        <row r="136">
          <cell r="A136" t="str">
            <v>МБОУ ШОВЗ</v>
          </cell>
          <cell r="B136" t="str">
            <v>Социально-гуманитарная</v>
          </cell>
          <cell r="C136">
            <v>153.09</v>
          </cell>
        </row>
        <row r="137">
          <cell r="A137" t="str">
            <v>МБОУ ШОВЗ</v>
          </cell>
          <cell r="B137" t="str">
            <v>Физкультурно-спортивная</v>
          </cell>
          <cell r="C137">
            <v>153.09</v>
          </cell>
        </row>
        <row r="138">
          <cell r="A138" t="str">
            <v>МБОУ ШОВЗ</v>
          </cell>
          <cell r="B138" t="str">
            <v>Художественная</v>
          </cell>
          <cell r="C138">
            <v>153.09</v>
          </cell>
        </row>
        <row r="139">
          <cell r="A139" t="str">
            <v>МБУ ДО ДЮЦ "Галактика"</v>
          </cell>
          <cell r="B139" t="str">
            <v>Туристско-краеведческая</v>
          </cell>
          <cell r="C139">
            <v>90.48</v>
          </cell>
        </row>
        <row r="140">
          <cell r="A140" t="str">
            <v>МБУ ДО ДЮЦ "Галактика"</v>
          </cell>
          <cell r="B140" t="str">
            <v>Социально-гуманитарная</v>
          </cell>
          <cell r="C140">
            <v>153.09</v>
          </cell>
        </row>
        <row r="141">
          <cell r="A141" t="str">
            <v>МБУ ДО ДЮЦ "Галактика"</v>
          </cell>
          <cell r="B141" t="str">
            <v>Физкультурно-спортивная</v>
          </cell>
          <cell r="C141">
            <v>124.49</v>
          </cell>
        </row>
        <row r="142">
          <cell r="A142" t="str">
            <v>МБУ ДО ДЮЦ "Галактика"</v>
          </cell>
          <cell r="B142" t="str">
            <v>Техническая</v>
          </cell>
          <cell r="C142">
            <v>153.02000000000001</v>
          </cell>
        </row>
        <row r="143">
          <cell r="A143" t="str">
            <v>МБУ ДО ДЮЦ "Галактика"</v>
          </cell>
          <cell r="B143" t="str">
            <v>Естественнонаучная</v>
          </cell>
          <cell r="C143">
            <v>83.28</v>
          </cell>
        </row>
        <row r="144">
          <cell r="A144" t="str">
            <v>МБУ ДО ДЮЦ "Галактика"</v>
          </cell>
          <cell r="B144" t="str">
            <v>Художественная</v>
          </cell>
          <cell r="C144">
            <v>124.5</v>
          </cell>
        </row>
      </sheetData>
      <sheetData sheetId="1">
        <row r="3">
          <cell r="F3" t="str">
            <v>Техническая</v>
          </cell>
          <cell r="G3" t="str">
            <v>Естественнонаучная</v>
          </cell>
          <cell r="H3" t="str">
            <v>Художественная</v>
          </cell>
          <cell r="I3" t="str">
            <v>Туристско-краеведческая</v>
          </cell>
          <cell r="J3" t="str">
            <v>Физкультурно-спортивная</v>
          </cell>
          <cell r="K3" t="str">
            <v>Социально-гуманитарная</v>
          </cell>
        </row>
        <row r="4">
          <cell r="F4">
            <v>85</v>
          </cell>
          <cell r="G4">
            <v>85</v>
          </cell>
          <cell r="H4">
            <v>85</v>
          </cell>
          <cell r="I4">
            <v>85</v>
          </cell>
          <cell r="J4">
            <v>85</v>
          </cell>
          <cell r="K4">
            <v>85</v>
          </cell>
        </row>
        <row r="5">
          <cell r="F5">
            <v>144</v>
          </cell>
          <cell r="G5">
            <v>144</v>
          </cell>
          <cell r="H5">
            <v>144</v>
          </cell>
          <cell r="I5">
            <v>144</v>
          </cell>
          <cell r="J5">
            <v>144</v>
          </cell>
          <cell r="K5">
            <v>144</v>
          </cell>
        </row>
        <row r="6">
          <cell r="F6">
            <v>9</v>
          </cell>
          <cell r="G6">
            <v>9</v>
          </cell>
          <cell r="H6">
            <v>9</v>
          </cell>
          <cell r="I6">
            <v>9</v>
          </cell>
          <cell r="J6">
            <v>9</v>
          </cell>
          <cell r="K6">
            <v>9</v>
          </cell>
        </row>
        <row r="7">
          <cell r="F7">
            <v>19</v>
          </cell>
          <cell r="G7">
            <v>19</v>
          </cell>
          <cell r="H7">
            <v>19</v>
          </cell>
          <cell r="I7">
            <v>19</v>
          </cell>
          <cell r="J7">
            <v>19</v>
          </cell>
          <cell r="K7">
            <v>19</v>
          </cell>
          <cell r="N7">
            <v>33630</v>
          </cell>
        </row>
        <row r="10">
          <cell r="F10">
            <v>154.25</v>
          </cell>
          <cell r="G10">
            <v>154.25</v>
          </cell>
          <cell r="H10">
            <v>154.25</v>
          </cell>
          <cell r="I10">
            <v>154.25</v>
          </cell>
          <cell r="J10">
            <v>154.25</v>
          </cell>
          <cell r="K10">
            <v>154.25</v>
          </cell>
        </row>
        <row r="25">
          <cell r="G25">
            <v>1</v>
          </cell>
        </row>
        <row r="26">
          <cell r="G26">
            <v>1</v>
          </cell>
        </row>
      </sheetData>
      <sheetData sheetId="2"/>
      <sheetData sheetId="3"/>
      <sheetData sheetId="4">
        <row r="2">
          <cell r="J2">
            <v>6123.6</v>
          </cell>
        </row>
      </sheetData>
      <sheetData sheetId="5">
        <row r="2">
          <cell r="J2" t="e">
            <v>#N/A</v>
          </cell>
        </row>
      </sheetData>
      <sheetData sheetId="6">
        <row r="2">
          <cell r="J2" t="e">
            <v>#N/A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G14" sqref="G14"/>
    </sheetView>
  </sheetViews>
  <sheetFormatPr defaultRowHeight="15.9" x14ac:dyDescent="0.45"/>
  <cols>
    <col min="1" max="1" width="37.2109375" customWidth="1"/>
    <col min="2" max="2" width="25.7109375" customWidth="1"/>
    <col min="3" max="3" width="24.35546875" customWidth="1"/>
  </cols>
  <sheetData>
    <row r="1" spans="1:3" x14ac:dyDescent="0.45">
      <c r="A1" s="63" t="s">
        <v>39</v>
      </c>
      <c r="B1" s="63" t="s">
        <v>4</v>
      </c>
      <c r="C1" s="85" t="s">
        <v>50</v>
      </c>
    </row>
    <row r="2" spans="1:3" x14ac:dyDescent="0.45">
      <c r="A2" s="77" t="s">
        <v>59</v>
      </c>
      <c r="B2" s="2" t="s">
        <v>16</v>
      </c>
      <c r="C2" s="86">
        <v>139.74</v>
      </c>
    </row>
    <row r="3" spans="1:3" x14ac:dyDescent="0.45">
      <c r="A3" s="77" t="s">
        <v>59</v>
      </c>
      <c r="B3" s="2" t="s">
        <v>34</v>
      </c>
      <c r="C3" s="86">
        <v>139.74</v>
      </c>
    </row>
    <row r="4" spans="1:3" x14ac:dyDescent="0.45">
      <c r="A4" s="77" t="s">
        <v>59</v>
      </c>
      <c r="B4" s="2" t="s">
        <v>14</v>
      </c>
      <c r="C4" s="86">
        <v>139.74</v>
      </c>
    </row>
    <row r="5" spans="1:3" x14ac:dyDescent="0.45">
      <c r="A5" s="77" t="s">
        <v>59</v>
      </c>
      <c r="B5" s="2" t="s">
        <v>2</v>
      </c>
      <c r="C5" s="86">
        <v>139.74</v>
      </c>
    </row>
    <row r="6" spans="1:3" x14ac:dyDescent="0.45">
      <c r="A6" s="77" t="s">
        <v>59</v>
      </c>
      <c r="B6" s="2" t="s">
        <v>1</v>
      </c>
      <c r="C6" s="86">
        <v>139.74</v>
      </c>
    </row>
    <row r="7" spans="1:3" x14ac:dyDescent="0.45">
      <c r="A7" s="77" t="s">
        <v>60</v>
      </c>
      <c r="B7" s="2" t="s">
        <v>16</v>
      </c>
      <c r="C7" s="86">
        <v>153.49</v>
      </c>
    </row>
    <row r="8" spans="1:3" x14ac:dyDescent="0.45">
      <c r="A8" s="77" t="s">
        <v>60</v>
      </c>
      <c r="B8" s="2" t="s">
        <v>34</v>
      </c>
      <c r="C8" s="86">
        <v>153.49</v>
      </c>
    </row>
    <row r="9" spans="1:3" x14ac:dyDescent="0.45">
      <c r="A9" s="77" t="s">
        <v>60</v>
      </c>
      <c r="B9" s="2" t="s">
        <v>14</v>
      </c>
      <c r="C9" s="86">
        <v>153.49</v>
      </c>
    </row>
    <row r="10" spans="1:3" x14ac:dyDescent="0.45">
      <c r="A10" s="77" t="s">
        <v>60</v>
      </c>
      <c r="B10" s="2" t="s">
        <v>2</v>
      </c>
      <c r="C10" s="86">
        <v>153.49</v>
      </c>
    </row>
    <row r="11" spans="1:3" x14ac:dyDescent="0.45">
      <c r="A11" s="77" t="s">
        <v>60</v>
      </c>
      <c r="B11" s="2" t="s">
        <v>1</v>
      </c>
      <c r="C11" s="86">
        <v>153.49</v>
      </c>
    </row>
    <row r="12" spans="1:3" x14ac:dyDescent="0.45">
      <c r="A12" s="77" t="s">
        <v>60</v>
      </c>
      <c r="B12" s="2" t="s">
        <v>15</v>
      </c>
      <c r="C12" s="86">
        <v>153.49</v>
      </c>
    </row>
    <row r="13" spans="1:3" x14ac:dyDescent="0.45">
      <c r="A13" s="77" t="s">
        <v>61</v>
      </c>
      <c r="B13" s="2" t="s">
        <v>16</v>
      </c>
      <c r="C13" s="86">
        <v>151.53</v>
      </c>
    </row>
    <row r="14" spans="1:3" x14ac:dyDescent="0.45">
      <c r="A14" s="77" t="s">
        <v>61</v>
      </c>
      <c r="B14" s="2" t="s">
        <v>34</v>
      </c>
      <c r="C14" s="86">
        <v>151.53</v>
      </c>
    </row>
    <row r="15" spans="1:3" x14ac:dyDescent="0.45">
      <c r="A15" s="77" t="s">
        <v>61</v>
      </c>
      <c r="B15" s="2" t="s">
        <v>14</v>
      </c>
      <c r="C15" s="86">
        <v>151.53</v>
      </c>
    </row>
    <row r="16" spans="1:3" x14ac:dyDescent="0.45">
      <c r="A16" s="77" t="s">
        <v>61</v>
      </c>
      <c r="B16" s="2" t="s">
        <v>2</v>
      </c>
      <c r="C16" s="86">
        <v>151.53</v>
      </c>
    </row>
    <row r="17" spans="1:3" x14ac:dyDescent="0.45">
      <c r="A17" s="77" t="s">
        <v>61</v>
      </c>
      <c r="B17" s="2" t="s">
        <v>1</v>
      </c>
      <c r="C17" s="86">
        <v>151.53</v>
      </c>
    </row>
    <row r="18" spans="1:3" x14ac:dyDescent="0.45">
      <c r="A18" s="77" t="s">
        <v>61</v>
      </c>
      <c r="B18" s="2" t="s">
        <v>15</v>
      </c>
      <c r="C18" s="86">
        <v>151.53</v>
      </c>
    </row>
    <row r="19" spans="1:3" x14ac:dyDescent="0.45">
      <c r="A19" s="77" t="s">
        <v>62</v>
      </c>
      <c r="B19" s="2" t="s">
        <v>16</v>
      </c>
      <c r="C19" s="86">
        <v>135.81</v>
      </c>
    </row>
    <row r="20" spans="1:3" x14ac:dyDescent="0.45">
      <c r="A20" s="77" t="s">
        <v>62</v>
      </c>
      <c r="B20" s="2" t="s">
        <v>34</v>
      </c>
      <c r="C20" s="86">
        <v>135.81</v>
      </c>
    </row>
    <row r="21" spans="1:3" x14ac:dyDescent="0.45">
      <c r="A21" s="77" t="s">
        <v>62</v>
      </c>
      <c r="B21" s="2" t="s">
        <v>14</v>
      </c>
      <c r="C21" s="86">
        <v>135.81</v>
      </c>
    </row>
    <row r="22" spans="1:3" x14ac:dyDescent="0.45">
      <c r="A22" s="77" t="s">
        <v>62</v>
      </c>
      <c r="B22" s="2" t="s">
        <v>2</v>
      </c>
      <c r="C22" s="86">
        <v>135.81</v>
      </c>
    </row>
    <row r="23" spans="1:3" x14ac:dyDescent="0.45">
      <c r="A23" s="77" t="s">
        <v>62</v>
      </c>
      <c r="B23" s="2" t="s">
        <v>1</v>
      </c>
      <c r="C23" s="86">
        <v>135.81</v>
      </c>
    </row>
    <row r="24" spans="1:3" x14ac:dyDescent="0.45">
      <c r="A24" s="77" t="s">
        <v>62</v>
      </c>
      <c r="B24" s="2" t="s">
        <v>15</v>
      </c>
      <c r="C24" s="86">
        <v>135.81</v>
      </c>
    </row>
    <row r="25" spans="1:3" x14ac:dyDescent="0.45">
      <c r="A25" s="77" t="s">
        <v>63</v>
      </c>
      <c r="B25" s="2" t="s">
        <v>16</v>
      </c>
      <c r="C25" s="86">
        <v>155</v>
      </c>
    </row>
    <row r="26" spans="1:3" x14ac:dyDescent="0.45">
      <c r="A26" s="77" t="s">
        <v>63</v>
      </c>
      <c r="B26" s="2" t="s">
        <v>34</v>
      </c>
      <c r="C26" s="86">
        <v>155</v>
      </c>
    </row>
    <row r="27" spans="1:3" x14ac:dyDescent="0.45">
      <c r="A27" s="77" t="s">
        <v>63</v>
      </c>
      <c r="B27" s="2" t="s">
        <v>14</v>
      </c>
      <c r="C27" s="86">
        <v>155</v>
      </c>
    </row>
    <row r="28" spans="1:3" x14ac:dyDescent="0.45">
      <c r="A28" s="77" t="s">
        <v>63</v>
      </c>
      <c r="B28" s="2" t="s">
        <v>2</v>
      </c>
      <c r="C28" s="86">
        <v>155</v>
      </c>
    </row>
    <row r="29" spans="1:3" x14ac:dyDescent="0.45">
      <c r="A29" s="77" t="s">
        <v>63</v>
      </c>
      <c r="B29" s="2" t="s">
        <v>1</v>
      </c>
      <c r="C29" s="86">
        <v>155</v>
      </c>
    </row>
    <row r="30" spans="1:3" x14ac:dyDescent="0.45">
      <c r="A30" s="77" t="s">
        <v>63</v>
      </c>
      <c r="B30" s="2" t="s">
        <v>15</v>
      </c>
      <c r="C30" s="86">
        <v>155</v>
      </c>
    </row>
    <row r="31" spans="1:3" x14ac:dyDescent="0.45">
      <c r="A31" s="77" t="s">
        <v>64</v>
      </c>
      <c r="B31" s="2" t="s">
        <v>16</v>
      </c>
      <c r="C31" s="86">
        <v>130.87</v>
      </c>
    </row>
    <row r="32" spans="1:3" x14ac:dyDescent="0.45">
      <c r="A32" s="77" t="s">
        <v>64</v>
      </c>
      <c r="B32" s="2" t="s">
        <v>34</v>
      </c>
      <c r="C32" s="86">
        <v>130.87</v>
      </c>
    </row>
    <row r="33" spans="1:3" x14ac:dyDescent="0.45">
      <c r="A33" s="77" t="s">
        <v>64</v>
      </c>
      <c r="B33" s="2" t="s">
        <v>14</v>
      </c>
      <c r="C33" s="86">
        <v>130.87</v>
      </c>
    </row>
    <row r="34" spans="1:3" x14ac:dyDescent="0.45">
      <c r="A34" s="77" t="s">
        <v>64</v>
      </c>
      <c r="B34" s="2" t="s">
        <v>2</v>
      </c>
      <c r="C34" s="86">
        <v>130.87</v>
      </c>
    </row>
    <row r="35" spans="1:3" x14ac:dyDescent="0.45">
      <c r="A35" s="77" t="s">
        <v>64</v>
      </c>
      <c r="B35" s="2" t="s">
        <v>1</v>
      </c>
      <c r="C35" s="86">
        <v>130.87</v>
      </c>
    </row>
    <row r="36" spans="1:3" x14ac:dyDescent="0.45">
      <c r="A36" s="77" t="s">
        <v>64</v>
      </c>
      <c r="B36" s="2" t="s">
        <v>15</v>
      </c>
      <c r="C36" s="86">
        <v>130.87</v>
      </c>
    </row>
    <row r="37" spans="1:3" x14ac:dyDescent="0.45">
      <c r="A37" s="77" t="s">
        <v>65</v>
      </c>
      <c r="B37" s="2" t="s">
        <v>16</v>
      </c>
      <c r="C37" s="86">
        <v>154.9</v>
      </c>
    </row>
    <row r="38" spans="1:3" x14ac:dyDescent="0.45">
      <c r="A38" s="77" t="s">
        <v>65</v>
      </c>
      <c r="B38" s="2" t="s">
        <v>34</v>
      </c>
      <c r="C38" s="86">
        <v>154.9</v>
      </c>
    </row>
    <row r="39" spans="1:3" x14ac:dyDescent="0.45">
      <c r="A39" s="77" t="s">
        <v>65</v>
      </c>
      <c r="B39" s="2" t="s">
        <v>14</v>
      </c>
      <c r="C39" s="86">
        <v>154.9</v>
      </c>
    </row>
    <row r="40" spans="1:3" x14ac:dyDescent="0.45">
      <c r="A40" s="77" t="s">
        <v>65</v>
      </c>
      <c r="B40" s="2" t="s">
        <v>2</v>
      </c>
      <c r="C40" s="86">
        <v>154.9</v>
      </c>
    </row>
    <row r="41" spans="1:3" x14ac:dyDescent="0.45">
      <c r="A41" s="77" t="s">
        <v>65</v>
      </c>
      <c r="B41" s="2" t="s">
        <v>1</v>
      </c>
      <c r="C41" s="86">
        <v>154.9</v>
      </c>
    </row>
    <row r="42" spans="1:3" x14ac:dyDescent="0.45">
      <c r="A42" s="77" t="s">
        <v>65</v>
      </c>
      <c r="B42" s="2" t="s">
        <v>15</v>
      </c>
      <c r="C42" s="86">
        <v>154.9</v>
      </c>
    </row>
    <row r="43" spans="1:3" x14ac:dyDescent="0.45">
      <c r="A43" s="77" t="s">
        <v>66</v>
      </c>
      <c r="B43" s="2" t="s">
        <v>16</v>
      </c>
      <c r="C43" s="86">
        <v>149.24</v>
      </c>
    </row>
    <row r="44" spans="1:3" x14ac:dyDescent="0.45">
      <c r="A44" s="77" t="s">
        <v>66</v>
      </c>
      <c r="B44" s="2" t="s">
        <v>34</v>
      </c>
      <c r="C44" s="86">
        <v>149.24</v>
      </c>
    </row>
    <row r="45" spans="1:3" x14ac:dyDescent="0.45">
      <c r="A45" s="77" t="s">
        <v>66</v>
      </c>
      <c r="B45" s="2" t="s">
        <v>14</v>
      </c>
      <c r="C45" s="86">
        <v>149.24</v>
      </c>
    </row>
    <row r="46" spans="1:3" x14ac:dyDescent="0.45">
      <c r="A46" s="77" t="s">
        <v>66</v>
      </c>
      <c r="B46" s="2" t="s">
        <v>2</v>
      </c>
      <c r="C46" s="86">
        <v>149.24</v>
      </c>
    </row>
    <row r="47" spans="1:3" x14ac:dyDescent="0.45">
      <c r="A47" s="77" t="s">
        <v>66</v>
      </c>
      <c r="B47" s="2" t="s">
        <v>1</v>
      </c>
      <c r="C47" s="86">
        <v>149.24</v>
      </c>
    </row>
    <row r="48" spans="1:3" x14ac:dyDescent="0.45">
      <c r="A48" s="77" t="s">
        <v>67</v>
      </c>
      <c r="B48" s="2" t="s">
        <v>16</v>
      </c>
      <c r="C48" s="86">
        <v>149.06</v>
      </c>
    </row>
    <row r="49" spans="1:3" x14ac:dyDescent="0.45">
      <c r="A49" s="77" t="s">
        <v>67</v>
      </c>
      <c r="B49" s="2" t="s">
        <v>34</v>
      </c>
      <c r="C49" s="86">
        <v>149.06</v>
      </c>
    </row>
    <row r="50" spans="1:3" x14ac:dyDescent="0.45">
      <c r="A50" s="77" t="s">
        <v>67</v>
      </c>
      <c r="B50" s="2" t="s">
        <v>14</v>
      </c>
      <c r="C50" s="86">
        <v>149.06</v>
      </c>
    </row>
    <row r="51" spans="1:3" x14ac:dyDescent="0.45">
      <c r="A51" s="77" t="s">
        <v>67</v>
      </c>
      <c r="B51" s="2" t="s">
        <v>2</v>
      </c>
      <c r="C51" s="86">
        <v>149.06</v>
      </c>
    </row>
    <row r="52" spans="1:3" x14ac:dyDescent="0.45">
      <c r="A52" s="77" t="s">
        <v>67</v>
      </c>
      <c r="B52" s="2" t="s">
        <v>1</v>
      </c>
      <c r="C52" s="86">
        <v>149.06</v>
      </c>
    </row>
    <row r="53" spans="1:3" x14ac:dyDescent="0.45">
      <c r="A53" s="77" t="s">
        <v>67</v>
      </c>
      <c r="B53" s="2" t="s">
        <v>15</v>
      </c>
      <c r="C53" s="86">
        <v>149.06</v>
      </c>
    </row>
    <row r="54" spans="1:3" x14ac:dyDescent="0.45">
      <c r="A54" s="77" t="s">
        <v>68</v>
      </c>
      <c r="B54" s="2" t="s">
        <v>16</v>
      </c>
      <c r="C54" s="86">
        <v>154.57</v>
      </c>
    </row>
    <row r="55" spans="1:3" x14ac:dyDescent="0.45">
      <c r="A55" s="77" t="s">
        <v>68</v>
      </c>
      <c r="B55" s="2" t="s">
        <v>34</v>
      </c>
      <c r="C55" s="86">
        <v>154.57</v>
      </c>
    </row>
    <row r="56" spans="1:3" x14ac:dyDescent="0.45">
      <c r="A56" s="77" t="s">
        <v>68</v>
      </c>
      <c r="B56" s="2" t="s">
        <v>14</v>
      </c>
      <c r="C56" s="86">
        <v>154.57</v>
      </c>
    </row>
    <row r="57" spans="1:3" x14ac:dyDescent="0.45">
      <c r="A57" s="77" t="s">
        <v>68</v>
      </c>
      <c r="B57" s="2" t="s">
        <v>2</v>
      </c>
      <c r="C57" s="86">
        <v>154.57</v>
      </c>
    </row>
    <row r="58" spans="1:3" x14ac:dyDescent="0.45">
      <c r="A58" s="77" t="s">
        <v>68</v>
      </c>
      <c r="B58" s="2" t="s">
        <v>1</v>
      </c>
      <c r="C58" s="86">
        <v>154.57</v>
      </c>
    </row>
    <row r="59" spans="1:3" x14ac:dyDescent="0.45">
      <c r="A59" s="77" t="s">
        <v>68</v>
      </c>
      <c r="B59" s="2" t="s">
        <v>15</v>
      </c>
      <c r="C59" s="86">
        <v>154.57</v>
      </c>
    </row>
    <row r="60" spans="1:3" x14ac:dyDescent="0.45">
      <c r="A60" s="77" t="s">
        <v>69</v>
      </c>
      <c r="B60" s="2" t="s">
        <v>16</v>
      </c>
      <c r="C60" s="86">
        <v>154.85</v>
      </c>
    </row>
    <row r="61" spans="1:3" x14ac:dyDescent="0.45">
      <c r="A61" s="77" t="s">
        <v>69</v>
      </c>
      <c r="B61" s="2" t="s">
        <v>34</v>
      </c>
      <c r="C61" s="86">
        <v>154.85</v>
      </c>
    </row>
    <row r="62" spans="1:3" x14ac:dyDescent="0.45">
      <c r="A62" s="77" t="s">
        <v>69</v>
      </c>
      <c r="B62" s="2" t="s">
        <v>14</v>
      </c>
      <c r="C62" s="86">
        <v>154.85</v>
      </c>
    </row>
    <row r="63" spans="1:3" x14ac:dyDescent="0.45">
      <c r="A63" s="77" t="s">
        <v>69</v>
      </c>
      <c r="B63" s="2" t="s">
        <v>2</v>
      </c>
      <c r="C63" s="86">
        <v>154.85</v>
      </c>
    </row>
    <row r="64" spans="1:3" x14ac:dyDescent="0.45">
      <c r="A64" s="77" t="s">
        <v>69</v>
      </c>
      <c r="B64" s="2" t="s">
        <v>1</v>
      </c>
      <c r="C64" s="86">
        <v>154.85</v>
      </c>
    </row>
    <row r="65" spans="1:3" x14ac:dyDescent="0.45">
      <c r="A65" s="77" t="s">
        <v>69</v>
      </c>
      <c r="B65" s="2" t="s">
        <v>15</v>
      </c>
      <c r="C65" s="86">
        <v>154.85</v>
      </c>
    </row>
    <row r="66" spans="1:3" x14ac:dyDescent="0.45">
      <c r="A66" s="77" t="s">
        <v>70</v>
      </c>
      <c r="B66" s="2" t="s">
        <v>16</v>
      </c>
      <c r="C66" s="86">
        <v>153.11000000000001</v>
      </c>
    </row>
    <row r="67" spans="1:3" x14ac:dyDescent="0.45">
      <c r="A67" s="77" t="s">
        <v>70</v>
      </c>
      <c r="B67" s="2" t="s">
        <v>34</v>
      </c>
      <c r="C67" s="86">
        <v>153.11000000000001</v>
      </c>
    </row>
    <row r="68" spans="1:3" x14ac:dyDescent="0.45">
      <c r="A68" s="77" t="s">
        <v>70</v>
      </c>
      <c r="B68" s="2" t="s">
        <v>14</v>
      </c>
      <c r="C68" s="86">
        <v>153.11000000000001</v>
      </c>
    </row>
    <row r="69" spans="1:3" x14ac:dyDescent="0.45">
      <c r="A69" s="77" t="s">
        <v>70</v>
      </c>
      <c r="B69" s="2" t="s">
        <v>2</v>
      </c>
      <c r="C69" s="86">
        <v>153.11000000000001</v>
      </c>
    </row>
    <row r="70" spans="1:3" x14ac:dyDescent="0.45">
      <c r="A70" s="77" t="s">
        <v>70</v>
      </c>
      <c r="B70" s="2" t="s">
        <v>1</v>
      </c>
      <c r="C70" s="86">
        <v>153.11000000000001</v>
      </c>
    </row>
    <row r="71" spans="1:3" x14ac:dyDescent="0.45">
      <c r="A71" s="77" t="s">
        <v>70</v>
      </c>
      <c r="B71" s="2" t="s">
        <v>15</v>
      </c>
      <c r="C71" s="86">
        <v>153.11000000000001</v>
      </c>
    </row>
    <row r="72" spans="1:3" x14ac:dyDescent="0.45">
      <c r="A72" s="77" t="s">
        <v>71</v>
      </c>
      <c r="B72" s="2" t="s">
        <v>16</v>
      </c>
      <c r="C72" s="86">
        <v>141.03</v>
      </c>
    </row>
    <row r="73" spans="1:3" x14ac:dyDescent="0.45">
      <c r="A73" s="77" t="s">
        <v>71</v>
      </c>
      <c r="B73" s="2" t="s">
        <v>34</v>
      </c>
      <c r="C73" s="86">
        <v>141.03</v>
      </c>
    </row>
    <row r="74" spans="1:3" x14ac:dyDescent="0.45">
      <c r="A74" s="77" t="s">
        <v>71</v>
      </c>
      <c r="B74" s="2" t="s">
        <v>14</v>
      </c>
      <c r="C74" s="86">
        <v>141.03</v>
      </c>
    </row>
    <row r="75" spans="1:3" x14ac:dyDescent="0.45">
      <c r="A75" s="77" t="s">
        <v>71</v>
      </c>
      <c r="B75" s="2" t="s">
        <v>2</v>
      </c>
      <c r="C75" s="86">
        <v>141.03</v>
      </c>
    </row>
    <row r="76" spans="1:3" x14ac:dyDescent="0.45">
      <c r="A76" s="77" t="s">
        <v>71</v>
      </c>
      <c r="B76" s="2" t="s">
        <v>1</v>
      </c>
      <c r="C76" s="86">
        <v>141.03</v>
      </c>
    </row>
    <row r="77" spans="1:3" x14ac:dyDescent="0.45">
      <c r="A77" s="77" t="s">
        <v>71</v>
      </c>
      <c r="B77" s="2" t="s">
        <v>15</v>
      </c>
      <c r="C77" s="86">
        <v>141.03</v>
      </c>
    </row>
    <row r="78" spans="1:3" x14ac:dyDescent="0.45">
      <c r="A78" s="77" t="s">
        <v>72</v>
      </c>
      <c r="B78" s="2" t="s">
        <v>16</v>
      </c>
      <c r="C78" s="86">
        <v>155.02000000000001</v>
      </c>
    </row>
    <row r="79" spans="1:3" x14ac:dyDescent="0.45">
      <c r="A79" s="77" t="s">
        <v>72</v>
      </c>
      <c r="B79" s="2" t="s">
        <v>34</v>
      </c>
      <c r="C79" s="86">
        <v>155.02000000000001</v>
      </c>
    </row>
    <row r="80" spans="1:3" x14ac:dyDescent="0.45">
      <c r="A80" s="77" t="s">
        <v>72</v>
      </c>
      <c r="B80" s="2" t="s">
        <v>14</v>
      </c>
      <c r="C80" s="86">
        <v>155.02000000000001</v>
      </c>
    </row>
    <row r="81" spans="1:3" x14ac:dyDescent="0.45">
      <c r="A81" s="77" t="s">
        <v>72</v>
      </c>
      <c r="B81" s="2" t="s">
        <v>2</v>
      </c>
      <c r="C81" s="86">
        <v>155.02000000000001</v>
      </c>
    </row>
    <row r="82" spans="1:3" x14ac:dyDescent="0.45">
      <c r="A82" s="77" t="s">
        <v>72</v>
      </c>
      <c r="B82" s="2" t="s">
        <v>1</v>
      </c>
      <c r="C82" s="86">
        <v>155.02000000000001</v>
      </c>
    </row>
    <row r="83" spans="1:3" x14ac:dyDescent="0.45">
      <c r="A83" s="77" t="s">
        <v>72</v>
      </c>
      <c r="B83" s="2" t="s">
        <v>15</v>
      </c>
      <c r="C83" s="86">
        <v>155.02000000000001</v>
      </c>
    </row>
    <row r="84" spans="1:3" x14ac:dyDescent="0.45">
      <c r="A84" s="77" t="s">
        <v>73</v>
      </c>
      <c r="B84" s="2" t="s">
        <v>16</v>
      </c>
      <c r="C84" s="86">
        <v>153.19999999999999</v>
      </c>
    </row>
    <row r="85" spans="1:3" x14ac:dyDescent="0.45">
      <c r="A85" s="77" t="s">
        <v>73</v>
      </c>
      <c r="B85" s="2" t="s">
        <v>34</v>
      </c>
      <c r="C85" s="86">
        <v>153.19999999999999</v>
      </c>
    </row>
    <row r="86" spans="1:3" x14ac:dyDescent="0.45">
      <c r="A86" s="77" t="s">
        <v>73</v>
      </c>
      <c r="B86" s="2" t="s">
        <v>2</v>
      </c>
      <c r="C86" s="86">
        <v>153.19999999999999</v>
      </c>
    </row>
    <row r="87" spans="1:3" x14ac:dyDescent="0.45">
      <c r="A87" s="77" t="s">
        <v>73</v>
      </c>
      <c r="B87" s="2" t="s">
        <v>1</v>
      </c>
      <c r="C87" s="86">
        <v>153.19999999999999</v>
      </c>
    </row>
    <row r="88" spans="1:3" x14ac:dyDescent="0.45">
      <c r="A88" s="77" t="s">
        <v>74</v>
      </c>
      <c r="B88" s="2" t="s">
        <v>16</v>
      </c>
      <c r="C88" s="86">
        <v>154.94</v>
      </c>
    </row>
    <row r="89" spans="1:3" x14ac:dyDescent="0.45">
      <c r="A89" s="77" t="s">
        <v>74</v>
      </c>
      <c r="B89" s="2" t="s">
        <v>34</v>
      </c>
      <c r="C89" s="86">
        <v>154.94</v>
      </c>
    </row>
    <row r="90" spans="1:3" x14ac:dyDescent="0.45">
      <c r="A90" s="77" t="s">
        <v>74</v>
      </c>
      <c r="B90" s="2" t="s">
        <v>14</v>
      </c>
      <c r="C90" s="86">
        <v>154.94</v>
      </c>
    </row>
    <row r="91" spans="1:3" x14ac:dyDescent="0.45">
      <c r="A91" s="77" t="s">
        <v>74</v>
      </c>
      <c r="B91" s="2" t="s">
        <v>2</v>
      </c>
      <c r="C91" s="86">
        <v>154.94</v>
      </c>
    </row>
    <row r="92" spans="1:3" x14ac:dyDescent="0.45">
      <c r="A92" s="77" t="s">
        <v>74</v>
      </c>
      <c r="B92" s="2" t="s">
        <v>1</v>
      </c>
      <c r="C92" s="86">
        <v>154.94</v>
      </c>
    </row>
    <row r="93" spans="1:3" x14ac:dyDescent="0.45">
      <c r="A93" s="77" t="s">
        <v>74</v>
      </c>
      <c r="B93" s="2" t="s">
        <v>15</v>
      </c>
      <c r="C93" s="86">
        <v>154.94</v>
      </c>
    </row>
    <row r="94" spans="1:3" x14ac:dyDescent="0.45">
      <c r="A94" s="77" t="s">
        <v>75</v>
      </c>
      <c r="B94" s="2" t="s">
        <v>16</v>
      </c>
      <c r="C94" s="86">
        <v>154.91</v>
      </c>
    </row>
    <row r="95" spans="1:3" x14ac:dyDescent="0.45">
      <c r="A95" s="77" t="s">
        <v>75</v>
      </c>
      <c r="B95" s="2" t="s">
        <v>34</v>
      </c>
      <c r="C95" s="86">
        <v>154.91</v>
      </c>
    </row>
    <row r="96" spans="1:3" x14ac:dyDescent="0.45">
      <c r="A96" s="77" t="s">
        <v>75</v>
      </c>
      <c r="B96" s="2" t="s">
        <v>2</v>
      </c>
      <c r="C96" s="86">
        <v>154.91</v>
      </c>
    </row>
    <row r="97" spans="1:3" x14ac:dyDescent="0.45">
      <c r="A97" s="77" t="s">
        <v>75</v>
      </c>
      <c r="B97" s="2" t="s">
        <v>1</v>
      </c>
      <c r="C97" s="86">
        <v>154.91</v>
      </c>
    </row>
    <row r="98" spans="1:3" x14ac:dyDescent="0.45">
      <c r="A98" s="77" t="s">
        <v>75</v>
      </c>
      <c r="B98" s="2" t="s">
        <v>15</v>
      </c>
      <c r="C98" s="86">
        <v>154.91</v>
      </c>
    </row>
    <row r="99" spans="1:3" x14ac:dyDescent="0.45">
      <c r="A99" s="77" t="s">
        <v>76</v>
      </c>
      <c r="B99" s="2" t="s">
        <v>16</v>
      </c>
      <c r="C99" s="86">
        <v>155.04</v>
      </c>
    </row>
    <row r="100" spans="1:3" x14ac:dyDescent="0.45">
      <c r="A100" s="77" t="s">
        <v>76</v>
      </c>
      <c r="B100" s="2" t="s">
        <v>34</v>
      </c>
      <c r="C100" s="86">
        <v>155.04</v>
      </c>
    </row>
    <row r="101" spans="1:3" x14ac:dyDescent="0.45">
      <c r="A101" s="77" t="s">
        <v>76</v>
      </c>
      <c r="B101" s="2" t="s">
        <v>14</v>
      </c>
      <c r="C101" s="86">
        <v>155.04</v>
      </c>
    </row>
    <row r="102" spans="1:3" x14ac:dyDescent="0.45">
      <c r="A102" s="77" t="s">
        <v>76</v>
      </c>
      <c r="B102" s="2" t="s">
        <v>2</v>
      </c>
      <c r="C102" s="86">
        <v>155.04</v>
      </c>
    </row>
    <row r="103" spans="1:3" x14ac:dyDescent="0.45">
      <c r="A103" s="77" t="s">
        <v>76</v>
      </c>
      <c r="B103" s="2" t="s">
        <v>1</v>
      </c>
      <c r="C103" s="86">
        <v>155.04</v>
      </c>
    </row>
    <row r="104" spans="1:3" x14ac:dyDescent="0.45">
      <c r="A104" s="77" t="s">
        <v>76</v>
      </c>
      <c r="B104" s="2" t="s">
        <v>15</v>
      </c>
      <c r="C104" s="86">
        <v>155.04</v>
      </c>
    </row>
    <row r="105" spans="1:3" x14ac:dyDescent="0.45">
      <c r="A105" s="77" t="s">
        <v>77</v>
      </c>
      <c r="B105" s="2" t="s">
        <v>16</v>
      </c>
      <c r="C105" s="86">
        <v>131.44999999999999</v>
      </c>
    </row>
    <row r="106" spans="1:3" x14ac:dyDescent="0.45">
      <c r="A106" s="77" t="s">
        <v>77</v>
      </c>
      <c r="B106" s="2" t="s">
        <v>34</v>
      </c>
      <c r="C106" s="86">
        <v>131.44999999999999</v>
      </c>
    </row>
    <row r="107" spans="1:3" x14ac:dyDescent="0.45">
      <c r="A107" s="77" t="s">
        <v>77</v>
      </c>
      <c r="B107" s="2" t="s">
        <v>2</v>
      </c>
      <c r="C107" s="86">
        <v>131.44999999999999</v>
      </c>
    </row>
    <row r="108" spans="1:3" x14ac:dyDescent="0.45">
      <c r="A108" s="77" t="s">
        <v>77</v>
      </c>
      <c r="B108" s="2" t="s">
        <v>1</v>
      </c>
      <c r="C108" s="86">
        <v>131.44999999999999</v>
      </c>
    </row>
    <row r="109" spans="1:3" x14ac:dyDescent="0.45">
      <c r="A109" s="77" t="s">
        <v>77</v>
      </c>
      <c r="B109" s="2" t="s">
        <v>15</v>
      </c>
      <c r="C109" s="86">
        <v>131.44999999999999</v>
      </c>
    </row>
    <row r="110" spans="1:3" x14ac:dyDescent="0.45">
      <c r="A110" s="77" t="s">
        <v>78</v>
      </c>
      <c r="B110" s="2" t="s">
        <v>16</v>
      </c>
      <c r="C110" s="86">
        <v>154.69999999999999</v>
      </c>
    </row>
    <row r="111" spans="1:3" x14ac:dyDescent="0.45">
      <c r="A111" s="77" t="s">
        <v>78</v>
      </c>
      <c r="B111" s="2" t="s">
        <v>34</v>
      </c>
      <c r="C111" s="86">
        <v>154.69999999999999</v>
      </c>
    </row>
    <row r="112" spans="1:3" x14ac:dyDescent="0.45">
      <c r="A112" s="77" t="s">
        <v>78</v>
      </c>
      <c r="B112" s="2" t="s">
        <v>14</v>
      </c>
      <c r="C112" s="86">
        <v>154.69999999999999</v>
      </c>
    </row>
    <row r="113" spans="1:3" x14ac:dyDescent="0.45">
      <c r="A113" s="77" t="s">
        <v>78</v>
      </c>
      <c r="B113" s="2" t="s">
        <v>2</v>
      </c>
      <c r="C113" s="86">
        <v>154.69999999999999</v>
      </c>
    </row>
    <row r="114" spans="1:3" x14ac:dyDescent="0.45">
      <c r="A114" s="77" t="s">
        <v>78</v>
      </c>
      <c r="B114" s="2" t="s">
        <v>1</v>
      </c>
      <c r="C114" s="86">
        <v>154.69999999999999</v>
      </c>
    </row>
    <row r="115" spans="1:3" x14ac:dyDescent="0.45">
      <c r="A115" s="77" t="s">
        <v>78</v>
      </c>
      <c r="B115" s="2" t="s">
        <v>15</v>
      </c>
      <c r="C115" s="86">
        <v>154.69999999999999</v>
      </c>
    </row>
    <row r="116" spans="1:3" x14ac:dyDescent="0.45">
      <c r="A116" s="77" t="s">
        <v>79</v>
      </c>
      <c r="B116" s="2" t="s">
        <v>16</v>
      </c>
      <c r="C116" s="86">
        <v>153.44</v>
      </c>
    </row>
    <row r="117" spans="1:3" x14ac:dyDescent="0.45">
      <c r="A117" s="77" t="s">
        <v>79</v>
      </c>
      <c r="B117" s="2" t="s">
        <v>34</v>
      </c>
      <c r="C117" s="86">
        <v>153.44</v>
      </c>
    </row>
    <row r="118" spans="1:3" x14ac:dyDescent="0.45">
      <c r="A118" s="77" t="s">
        <v>79</v>
      </c>
      <c r="B118" s="2" t="s">
        <v>14</v>
      </c>
      <c r="C118" s="86">
        <v>153.44</v>
      </c>
    </row>
    <row r="119" spans="1:3" x14ac:dyDescent="0.45">
      <c r="A119" s="77" t="s">
        <v>79</v>
      </c>
      <c r="B119" s="2" t="s">
        <v>2</v>
      </c>
      <c r="C119" s="86">
        <v>153.44</v>
      </c>
    </row>
    <row r="120" spans="1:3" x14ac:dyDescent="0.45">
      <c r="A120" s="77" t="s">
        <v>79</v>
      </c>
      <c r="B120" s="2" t="s">
        <v>1</v>
      </c>
      <c r="C120" s="86">
        <v>153.44</v>
      </c>
    </row>
    <row r="121" spans="1:3" x14ac:dyDescent="0.45">
      <c r="A121" s="77" t="s">
        <v>79</v>
      </c>
      <c r="B121" s="2" t="s">
        <v>15</v>
      </c>
      <c r="C121" s="86">
        <v>153.44</v>
      </c>
    </row>
    <row r="122" spans="1:3" x14ac:dyDescent="0.45">
      <c r="A122" s="77" t="s">
        <v>80</v>
      </c>
      <c r="B122" s="2" t="s">
        <v>34</v>
      </c>
      <c r="C122" s="86">
        <v>153.36000000000001</v>
      </c>
    </row>
    <row r="123" spans="1:3" x14ac:dyDescent="0.45">
      <c r="A123" s="77" t="s">
        <v>80</v>
      </c>
      <c r="B123" s="2" t="s">
        <v>2</v>
      </c>
      <c r="C123" s="86">
        <v>153.36000000000001</v>
      </c>
    </row>
    <row r="124" spans="1:3" x14ac:dyDescent="0.45">
      <c r="A124" s="77" t="s">
        <v>80</v>
      </c>
      <c r="B124" s="2" t="s">
        <v>1</v>
      </c>
      <c r="C124" s="86">
        <v>153.36000000000001</v>
      </c>
    </row>
    <row r="125" spans="1:3" x14ac:dyDescent="0.45">
      <c r="A125" s="77" t="s">
        <v>81</v>
      </c>
      <c r="B125" s="2" t="s">
        <v>14</v>
      </c>
      <c r="C125" s="86">
        <v>83.36</v>
      </c>
    </row>
    <row r="126" spans="1:3" x14ac:dyDescent="0.45">
      <c r="A126" s="77" t="s">
        <v>81</v>
      </c>
      <c r="B126" s="2" t="s">
        <v>34</v>
      </c>
      <c r="C126" s="86">
        <v>141.06</v>
      </c>
    </row>
    <row r="127" spans="1:3" x14ac:dyDescent="0.45">
      <c r="A127" s="77" t="s">
        <v>81</v>
      </c>
      <c r="B127" s="2" t="s">
        <v>2</v>
      </c>
      <c r="C127" s="86">
        <v>114.69</v>
      </c>
    </row>
    <row r="128" spans="1:3" x14ac:dyDescent="0.45">
      <c r="A128" s="77" t="s">
        <v>81</v>
      </c>
      <c r="B128" s="2" t="s">
        <v>16</v>
      </c>
      <c r="C128" s="86">
        <v>141.06</v>
      </c>
    </row>
    <row r="129" spans="1:4" x14ac:dyDescent="0.45">
      <c r="A129" s="77" t="s">
        <v>81</v>
      </c>
      <c r="B129" s="2" t="s">
        <v>15</v>
      </c>
      <c r="C129" s="86">
        <v>76.739999999999995</v>
      </c>
    </row>
    <row r="130" spans="1:4" x14ac:dyDescent="0.45">
      <c r="A130" s="77" t="s">
        <v>81</v>
      </c>
      <c r="B130" s="2" t="s">
        <v>1</v>
      </c>
      <c r="C130" s="86">
        <v>114.69</v>
      </c>
    </row>
    <row r="131" spans="1:4" x14ac:dyDescent="0.45">
      <c r="A131" s="77" t="s">
        <v>82</v>
      </c>
      <c r="B131" s="2" t="s">
        <v>16</v>
      </c>
      <c r="C131" s="86">
        <v>153.01</v>
      </c>
    </row>
    <row r="132" spans="1:4" x14ac:dyDescent="0.45">
      <c r="A132" s="77" t="s">
        <v>83</v>
      </c>
      <c r="B132" s="2" t="s">
        <v>34</v>
      </c>
      <c r="C132" s="86">
        <v>153.09</v>
      </c>
    </row>
    <row r="134" spans="1:4" x14ac:dyDescent="0.45">
      <c r="A134" s="120" t="s">
        <v>2379</v>
      </c>
    </row>
    <row r="135" spans="1:4" x14ac:dyDescent="0.45">
      <c r="B135" s="2" t="s">
        <v>16</v>
      </c>
      <c r="C135" s="121">
        <f t="array" ref="C135">MAX(IF(B1:B132=B135,C1:C132))</f>
        <v>155.04</v>
      </c>
      <c r="D135" s="121">
        <f>C135</f>
        <v>155.04</v>
      </c>
    </row>
    <row r="136" spans="1:4" x14ac:dyDescent="0.45">
      <c r="B136" s="2" t="s">
        <v>34</v>
      </c>
      <c r="C136" s="121">
        <f t="array" ref="C136">MAX(IF(B1:B132=B136,C1:C132))</f>
        <v>155.04</v>
      </c>
      <c r="D136" s="121">
        <f t="shared" ref="D136:D140" si="0">C136</f>
        <v>155.04</v>
      </c>
    </row>
    <row r="137" spans="1:4" x14ac:dyDescent="0.45">
      <c r="B137" s="2" t="s">
        <v>14</v>
      </c>
      <c r="C137" s="121">
        <f t="array" ref="C137">MAX(IF(B1:B132=B137,C1:C132))</f>
        <v>155.04</v>
      </c>
      <c r="D137" s="121">
        <f t="shared" si="0"/>
        <v>155.04</v>
      </c>
    </row>
    <row r="138" spans="1:4" x14ac:dyDescent="0.45">
      <c r="B138" s="2" t="s">
        <v>2</v>
      </c>
      <c r="C138" s="121">
        <f t="array" ref="C138">MAX(IF(B1:B132=B138,C1:C132))</f>
        <v>155.04</v>
      </c>
      <c r="D138" s="121">
        <f t="shared" si="0"/>
        <v>155.04</v>
      </c>
    </row>
    <row r="139" spans="1:4" x14ac:dyDescent="0.45">
      <c r="B139" s="2" t="s">
        <v>1</v>
      </c>
      <c r="C139" s="121">
        <f t="array" ref="C139">MAX(IF(B1:B132=B139,C1:C132))</f>
        <v>155.04</v>
      </c>
      <c r="D139" s="121">
        <f t="shared" si="0"/>
        <v>155.04</v>
      </c>
    </row>
    <row r="140" spans="1:4" x14ac:dyDescent="0.45">
      <c r="B140" s="2" t="s">
        <v>15</v>
      </c>
      <c r="C140" s="121">
        <f t="array" ref="C140">MAX(IF(B1:B132=B140,C1:C132))</f>
        <v>155.04</v>
      </c>
      <c r="D140" s="121">
        <f t="shared" si="0"/>
        <v>155.04</v>
      </c>
    </row>
  </sheetData>
  <autoFilter ref="A1:C132"/>
  <phoneticPr fontId="5" type="noConversion"/>
  <dataValidations count="2">
    <dataValidation type="list" allowBlank="1" showInputMessage="1" showErrorMessage="1" sqref="A72:A77">
      <formula1>#REF!</formula1>
    </dataValidation>
    <dataValidation type="list" allowBlank="1" showInputMessage="1" showErrorMessage="1" sqref="B2:B132 B135:B140">
      <formula1>"Социально-гуманитарная, Естественнонаучная, Художественная, Физкультурно-спортивная, Туристско-краеведческая, Техническая"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10" zoomScale="80" zoomScaleNormal="80" workbookViewId="0">
      <selection activeCell="Q15" sqref="Q15"/>
    </sheetView>
  </sheetViews>
  <sheetFormatPr defaultColWidth="10.85546875" defaultRowHeight="15.9" x14ac:dyDescent="0.45"/>
  <cols>
    <col min="1" max="1" width="26.35546875" style="32" customWidth="1"/>
    <col min="2" max="2" width="9.2109375" style="32" customWidth="1"/>
    <col min="3" max="3" width="12.2109375" style="32" customWidth="1"/>
    <col min="4" max="4" width="2.2109375" style="32" customWidth="1"/>
    <col min="5" max="5" width="25.140625" style="32" customWidth="1"/>
    <col min="6" max="8" width="15.35546875" style="32" customWidth="1"/>
    <col min="9" max="9" width="18.85546875" style="32" customWidth="1"/>
    <col min="10" max="11" width="15.35546875" style="32" customWidth="1"/>
    <col min="12" max="12" width="2.140625" style="32" customWidth="1"/>
    <col min="13" max="13" width="49.7109375" style="32" customWidth="1"/>
    <col min="14" max="14" width="15" style="32" customWidth="1"/>
    <col min="15" max="15" width="16.640625" style="32" customWidth="1"/>
    <col min="16" max="16" width="15.35546875" style="32" customWidth="1"/>
    <col min="17" max="17" width="10.85546875" style="32"/>
    <col min="18" max="18" width="29.35546875" style="32" customWidth="1"/>
    <col min="19" max="19" width="12.640625" style="32" bestFit="1" customWidth="1"/>
    <col min="20" max="20" width="12.7109375" style="32" customWidth="1"/>
    <col min="21" max="21" width="14.2109375" style="32" customWidth="1"/>
    <col min="22" max="16384" width="10.85546875" style="32"/>
  </cols>
  <sheetData>
    <row r="1" spans="1:21" s="73" customFormat="1" ht="27.75" customHeight="1" x14ac:dyDescent="0.5">
      <c r="A1" s="131" t="s">
        <v>0</v>
      </c>
      <c r="B1" s="131"/>
      <c r="C1" s="132"/>
      <c r="D1" s="132"/>
      <c r="E1" s="132"/>
      <c r="F1" s="129" t="s">
        <v>28</v>
      </c>
      <c r="G1" s="129"/>
      <c r="H1" s="129"/>
      <c r="I1" s="71">
        <v>55074</v>
      </c>
      <c r="J1" s="72"/>
      <c r="K1" s="72"/>
      <c r="N1" s="74">
        <v>2025</v>
      </c>
      <c r="O1" s="74">
        <v>2026</v>
      </c>
      <c r="P1" s="74">
        <v>2027</v>
      </c>
    </row>
    <row r="2" spans="1:21" x14ac:dyDescent="0.4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M2" s="34" t="s">
        <v>18</v>
      </c>
      <c r="N2" s="89">
        <v>26.8</v>
      </c>
      <c r="O2" s="89">
        <v>27.4</v>
      </c>
      <c r="P2" s="89">
        <v>28</v>
      </c>
    </row>
    <row r="3" spans="1:21" ht="31.75" x14ac:dyDescent="0.45">
      <c r="A3" s="130" t="s">
        <v>17</v>
      </c>
      <c r="B3" s="35">
        <v>2026</v>
      </c>
      <c r="C3" s="75">
        <v>1.046</v>
      </c>
      <c r="D3" s="26"/>
      <c r="E3" s="36" t="s">
        <v>4</v>
      </c>
      <c r="F3" s="28" t="s">
        <v>16</v>
      </c>
      <c r="G3" s="28" t="s">
        <v>15</v>
      </c>
      <c r="H3" s="28" t="s">
        <v>1</v>
      </c>
      <c r="I3" s="28" t="s">
        <v>14</v>
      </c>
      <c r="J3" s="28" t="s">
        <v>2</v>
      </c>
      <c r="K3" s="28" t="s">
        <v>34</v>
      </c>
      <c r="M3" s="37" t="s">
        <v>21</v>
      </c>
      <c r="N3" s="38" t="str">
        <f>IF($I$1/100*N2&gt;N9+N15+N21,"Охват недостаточен","Соблюдено")</f>
        <v>Соблюдено</v>
      </c>
      <c r="O3" s="38" t="str">
        <f>IF($I$1/100*O2&gt;O9+O15+O21,"Охват недостаточен","Соблюдено")</f>
        <v>Соблюдено</v>
      </c>
      <c r="P3" s="38" t="str">
        <f>IF($I$1/100*P2&gt;P9+P15+P21,"Охват недостаточен","Соблюдено")</f>
        <v>Соблюдено</v>
      </c>
      <c r="R3" s="58" t="s">
        <v>44</v>
      </c>
      <c r="S3" s="58">
        <v>2025</v>
      </c>
      <c r="T3" s="58">
        <v>2026</v>
      </c>
      <c r="U3" s="58">
        <v>2027</v>
      </c>
    </row>
    <row r="4" spans="1:21" ht="126.9" x14ac:dyDescent="0.45">
      <c r="A4" s="130"/>
      <c r="B4" s="35">
        <v>2027</v>
      </c>
      <c r="C4" s="75">
        <v>1.04</v>
      </c>
      <c r="D4" s="26"/>
      <c r="E4" s="41" t="s">
        <v>56</v>
      </c>
      <c r="F4" s="70">
        <f>'Нормативные затраты по МЗ'!D135</f>
        <v>155.04</v>
      </c>
      <c r="G4" s="70">
        <f>'Нормативные затраты по МЗ'!D140</f>
        <v>155.04</v>
      </c>
      <c r="H4" s="70">
        <f>'Нормативные затраты по МЗ'!D139</f>
        <v>155.04</v>
      </c>
      <c r="I4" s="70">
        <f>'Нормативные затраты по МЗ'!D137</f>
        <v>155.04</v>
      </c>
      <c r="J4" s="70">
        <f>'Нормативные затраты по МЗ'!D138</f>
        <v>155.04</v>
      </c>
      <c r="K4" s="70">
        <f>'Нормативные затраты по МЗ'!D136</f>
        <v>155.04</v>
      </c>
      <c r="M4" s="134" t="s">
        <v>22</v>
      </c>
      <c r="N4" s="134"/>
      <c r="O4" s="134"/>
      <c r="P4" s="134"/>
      <c r="R4" s="58" t="s">
        <v>52</v>
      </c>
      <c r="S4" s="88">
        <f>'Общеразвив.программы на МЗ'!J862</f>
        <v>926928</v>
      </c>
      <c r="T4" s="88">
        <f>S4</f>
        <v>926928</v>
      </c>
      <c r="U4" s="88">
        <f>S4</f>
        <v>926928</v>
      </c>
    </row>
    <row r="5" spans="1:21" ht="126.9" x14ac:dyDescent="0.45">
      <c r="D5" s="39"/>
      <c r="E5" s="41" t="s">
        <v>57</v>
      </c>
      <c r="F5" s="51">
        <f t="shared" ref="F5:K5" si="0">F4*$C$3</f>
        <v>162.16999999999999</v>
      </c>
      <c r="G5" s="51">
        <f t="shared" si="0"/>
        <v>162.16999999999999</v>
      </c>
      <c r="H5" s="51">
        <f t="shared" si="0"/>
        <v>162.16999999999999</v>
      </c>
      <c r="I5" s="51">
        <f t="shared" si="0"/>
        <v>162.16999999999999</v>
      </c>
      <c r="J5" s="51">
        <f t="shared" si="0"/>
        <v>162.16999999999999</v>
      </c>
      <c r="K5" s="51">
        <f t="shared" si="0"/>
        <v>162.16999999999999</v>
      </c>
      <c r="M5" s="37" t="s">
        <v>54</v>
      </c>
      <c r="N5" s="40">
        <f>MAX(F4:K4)</f>
        <v>155.04</v>
      </c>
      <c r="O5" s="40">
        <f>MAX(F5:K5)</f>
        <v>162.16999999999999</v>
      </c>
      <c r="P5" s="40">
        <f>MAX(F6:K6)</f>
        <v>161.24</v>
      </c>
      <c r="R5" s="58" t="s">
        <v>53</v>
      </c>
      <c r="S5" s="88">
        <f>N26+'Стандартные программы'!M1946+'Дистанционные программы'!M39+'Очно-заочные программы'!M39+'Адаптированные программы'!M8</f>
        <v>1143519</v>
      </c>
      <c r="T5" s="88">
        <f>S5</f>
        <v>1143519</v>
      </c>
      <c r="U5" s="88">
        <f>S5</f>
        <v>1143519</v>
      </c>
    </row>
    <row r="6" spans="1:21" ht="126.9" x14ac:dyDescent="0.45">
      <c r="D6" s="39"/>
      <c r="E6" s="41" t="s">
        <v>58</v>
      </c>
      <c r="F6" s="51">
        <f t="shared" ref="F6:K6" si="1">F4*$C$4</f>
        <v>161.24</v>
      </c>
      <c r="G6" s="51">
        <f t="shared" si="1"/>
        <v>161.24</v>
      </c>
      <c r="H6" s="51">
        <f t="shared" si="1"/>
        <v>161.24</v>
      </c>
      <c r="I6" s="51">
        <f t="shared" si="1"/>
        <v>161.24</v>
      </c>
      <c r="J6" s="51">
        <f t="shared" si="1"/>
        <v>161.24</v>
      </c>
      <c r="K6" s="51">
        <f t="shared" si="1"/>
        <v>161.24</v>
      </c>
      <c r="M6" s="41" t="s">
        <v>45</v>
      </c>
      <c r="N6" s="27">
        <v>72</v>
      </c>
      <c r="O6" s="27">
        <v>72</v>
      </c>
      <c r="P6" s="27">
        <v>72</v>
      </c>
    </row>
    <row r="7" spans="1:21" ht="29.25" customHeight="1" x14ac:dyDescent="0.55000000000000004">
      <c r="D7" s="39"/>
      <c r="E7" s="139" t="s">
        <v>23</v>
      </c>
      <c r="F7" s="140"/>
      <c r="G7" s="140"/>
      <c r="H7" s="47"/>
      <c r="I7" s="141" t="s">
        <v>36</v>
      </c>
      <c r="J7" s="142"/>
      <c r="K7" s="142"/>
      <c r="M7" s="42" t="s">
        <v>47</v>
      </c>
      <c r="N7" s="43">
        <f>ROUNDUP(N6*N5,-1)</f>
        <v>11170</v>
      </c>
      <c r="O7" s="43">
        <f>ROUNDUP(O6*O5,-1)</f>
        <v>11680</v>
      </c>
      <c r="P7" s="43">
        <f>ROUNDUP(P6*P5,-1)</f>
        <v>11610</v>
      </c>
    </row>
    <row r="8" spans="1:21" ht="41.25" customHeight="1" x14ac:dyDescent="0.45">
      <c r="D8" s="39"/>
      <c r="E8" s="128" t="s">
        <v>24</v>
      </c>
      <c r="F8" s="128"/>
      <c r="G8" s="136">
        <v>1</v>
      </c>
      <c r="I8" s="143" t="s">
        <v>37</v>
      </c>
      <c r="J8" s="145">
        <v>1</v>
      </c>
      <c r="M8" s="42" t="s">
        <v>48</v>
      </c>
      <c r="N8" s="59"/>
      <c r="O8" s="59"/>
      <c r="P8" s="59"/>
    </row>
    <row r="9" spans="1:21" ht="41.25" customHeight="1" x14ac:dyDescent="0.45">
      <c r="D9" s="39"/>
      <c r="E9" s="128"/>
      <c r="F9" s="128"/>
      <c r="G9" s="136"/>
      <c r="I9" s="144"/>
      <c r="J9" s="146"/>
      <c r="K9" s="45"/>
      <c r="M9" s="34" t="s">
        <v>49</v>
      </c>
      <c r="N9" s="87">
        <f>ROUND($I$1*N2/100-N15,0)+1</f>
        <v>14725</v>
      </c>
      <c r="O9" s="87">
        <f>ROUND($I$1*O2/100-O15,0)+1</f>
        <v>15055</v>
      </c>
      <c r="P9" s="87">
        <f>ROUND($I$1*P2/100-P15,0)+1</f>
        <v>15386</v>
      </c>
    </row>
    <row r="10" spans="1:21" ht="29.25" customHeight="1" x14ac:dyDescent="0.45">
      <c r="D10" s="39"/>
      <c r="E10" s="128" t="s">
        <v>25</v>
      </c>
      <c r="F10" s="128"/>
      <c r="G10" s="61">
        <v>1</v>
      </c>
      <c r="J10" s="48"/>
      <c r="K10" s="45"/>
      <c r="M10" s="134" t="s">
        <v>33</v>
      </c>
      <c r="N10" s="134"/>
      <c r="O10" s="134"/>
      <c r="P10" s="134"/>
    </row>
    <row r="11" spans="1:21" ht="29.25" customHeight="1" x14ac:dyDescent="0.45">
      <c r="D11" s="39"/>
      <c r="E11" s="128" t="s">
        <v>26</v>
      </c>
      <c r="F11" s="128"/>
      <c r="G11" s="61">
        <v>1</v>
      </c>
      <c r="M11" s="37" t="s">
        <v>54</v>
      </c>
      <c r="N11" s="40">
        <f>MAX(F4:K4)*G8</f>
        <v>155.04</v>
      </c>
      <c r="O11" s="40">
        <f>MAX(F5:K5)*G8</f>
        <v>162.16999999999999</v>
      </c>
      <c r="P11" s="40">
        <f>MAX(F6:K6)*G8</f>
        <v>161.24</v>
      </c>
    </row>
    <row r="12" spans="1:21" ht="29.25" customHeight="1" x14ac:dyDescent="0.45">
      <c r="E12" s="138" t="s">
        <v>46</v>
      </c>
      <c r="F12" s="138"/>
      <c r="G12" s="62"/>
      <c r="M12" s="41" t="s">
        <v>45</v>
      </c>
      <c r="N12" s="27">
        <v>72</v>
      </c>
      <c r="O12" s="27">
        <v>72</v>
      </c>
      <c r="P12" s="27">
        <v>72</v>
      </c>
    </row>
    <row r="13" spans="1:21" ht="29.25" customHeight="1" x14ac:dyDescent="0.45">
      <c r="M13" s="42" t="s">
        <v>47</v>
      </c>
      <c r="N13" s="43">
        <f>ROUNDUP(N12*N11,-1)</f>
        <v>11170</v>
      </c>
      <c r="O13" s="43">
        <f>ROUNDUP(O12*O11,-1)</f>
        <v>11680</v>
      </c>
      <c r="P13" s="43">
        <f>ROUNDUP(P12*P11,-1)</f>
        <v>11610</v>
      </c>
    </row>
    <row r="14" spans="1:21" ht="29.25" customHeight="1" x14ac:dyDescent="0.45">
      <c r="M14" s="42" t="s">
        <v>48</v>
      </c>
      <c r="N14" s="59"/>
      <c r="O14" s="59"/>
      <c r="P14" s="59"/>
    </row>
    <row r="15" spans="1:21" ht="29.25" customHeight="1" x14ac:dyDescent="0.45">
      <c r="M15" s="34" t="s">
        <v>49</v>
      </c>
      <c r="N15" s="44">
        <v>36</v>
      </c>
      <c r="O15" s="44">
        <v>36</v>
      </c>
      <c r="P15" s="44">
        <v>36</v>
      </c>
    </row>
    <row r="16" spans="1:21" ht="29.25" customHeight="1" x14ac:dyDescent="0.45">
      <c r="M16" s="137" t="s">
        <v>35</v>
      </c>
      <c r="N16" s="134"/>
      <c r="O16" s="134"/>
      <c r="P16" s="134"/>
    </row>
    <row r="17" spans="13:16" ht="29.25" customHeight="1" x14ac:dyDescent="0.45">
      <c r="M17" s="37" t="s">
        <v>54</v>
      </c>
      <c r="N17" s="40">
        <f>MAX(F4:K4)</f>
        <v>155.04</v>
      </c>
      <c r="O17" s="40">
        <f>MAX(G12:L12)</f>
        <v>0</v>
      </c>
      <c r="P17" s="40">
        <f>MAX(H12:M12)</f>
        <v>0</v>
      </c>
    </row>
    <row r="18" spans="13:16" ht="29.25" customHeight="1" x14ac:dyDescent="0.45">
      <c r="M18" s="41" t="s">
        <v>45</v>
      </c>
      <c r="N18" s="27"/>
      <c r="O18" s="27"/>
      <c r="P18" s="27"/>
    </row>
    <row r="19" spans="13:16" ht="29.25" customHeight="1" x14ac:dyDescent="0.45">
      <c r="M19" s="42" t="s">
        <v>47</v>
      </c>
      <c r="N19" s="43">
        <f>ROUNDUP(N18*N17*G12,-1)</f>
        <v>0</v>
      </c>
      <c r="O19" s="43">
        <f>ROUNDUP(O18*O17*G12,-1)</f>
        <v>0</v>
      </c>
      <c r="P19" s="43">
        <f>ROUNDUP(P18*P17*G12,-1)</f>
        <v>0</v>
      </c>
    </row>
    <row r="20" spans="13:16" ht="29.25" customHeight="1" x14ac:dyDescent="0.45">
      <c r="M20" s="42" t="s">
        <v>48</v>
      </c>
      <c r="N20" s="59"/>
      <c r="O20" s="59"/>
      <c r="P20" s="59"/>
    </row>
    <row r="21" spans="13:16" ht="29.25" customHeight="1" x14ac:dyDescent="0.45">
      <c r="M21" s="34" t="s">
        <v>49</v>
      </c>
      <c r="N21" s="44"/>
      <c r="O21" s="44"/>
      <c r="P21" s="44"/>
    </row>
    <row r="22" spans="13:16" ht="29.25" customHeight="1" x14ac:dyDescent="0.45">
      <c r="M22" s="29" t="s">
        <v>20</v>
      </c>
      <c r="N22" s="30">
        <f>N7*N9+N13*N15+N19*N21</f>
        <v>164880370</v>
      </c>
      <c r="O22" s="30">
        <f>O7*O9+O13*O15+O19*O21</f>
        <v>176262880</v>
      </c>
      <c r="P22" s="30">
        <f>P7*P9+P13*P15+P19*P21</f>
        <v>179049420</v>
      </c>
    </row>
    <row r="23" spans="13:16" ht="29.25" customHeight="1" x14ac:dyDescent="0.45">
      <c r="M23" s="46" t="s">
        <v>19</v>
      </c>
      <c r="N23" s="60">
        <v>80944000</v>
      </c>
      <c r="O23" s="60">
        <v>80944000</v>
      </c>
      <c r="P23" s="60">
        <v>80944000</v>
      </c>
    </row>
    <row r="24" spans="13:16" ht="29.25" customHeight="1" x14ac:dyDescent="0.45">
      <c r="M24" s="135" t="s">
        <v>55</v>
      </c>
      <c r="N24" s="76">
        <f>N22-('Стандартные программы'!L1946+'Дистанционные программы'!L39+'Очно-заочные программы'!L39+'Адаптированные программы'!L8)</f>
        <v>14819800.48</v>
      </c>
      <c r="O24" s="76">
        <f>N24/N22*O22</f>
        <v>15842884.84</v>
      </c>
      <c r="P24" s="76">
        <f>N24/N22*P22</f>
        <v>16093345.01</v>
      </c>
    </row>
    <row r="25" spans="13:16" ht="29.25" customHeight="1" x14ac:dyDescent="0.45">
      <c r="M25" s="135"/>
      <c r="N25" s="31">
        <f>N24/N22</f>
        <v>0.09</v>
      </c>
      <c r="O25" s="31">
        <f>O24/O22</f>
        <v>0.09</v>
      </c>
      <c r="P25" s="31">
        <f>P24/P22</f>
        <v>0.09</v>
      </c>
    </row>
    <row r="26" spans="13:16" ht="29.25" customHeight="1" x14ac:dyDescent="0.45">
      <c r="M26" s="49" t="s">
        <v>38</v>
      </c>
      <c r="N26" s="57">
        <f>N24/MAX(F4:K4)</f>
        <v>95587</v>
      </c>
      <c r="O26" s="57">
        <f>O24/MAX(F5:K5)</f>
        <v>97693</v>
      </c>
      <c r="P26" s="57">
        <f>P24/MAX(F6:K6)</f>
        <v>99810</v>
      </c>
    </row>
    <row r="27" spans="13:16" ht="31.5" customHeight="1" x14ac:dyDescent="0.45">
      <c r="M27" s="133" t="s">
        <v>27</v>
      </c>
      <c r="N27" s="133"/>
      <c r="O27" s="133"/>
      <c r="P27" s="133"/>
    </row>
    <row r="28" spans="13:16" ht="33" customHeight="1" x14ac:dyDescent="0.45"/>
    <row r="29" spans="13:16" ht="33" customHeight="1" x14ac:dyDescent="0.45"/>
    <row r="30" spans="13:16" ht="33" customHeight="1" x14ac:dyDescent="0.45"/>
    <row r="31" spans="13:16" ht="46.95" customHeight="1" x14ac:dyDescent="0.45"/>
  </sheetData>
  <sheetProtection formatCells="0" formatColumns="0" formatRows="0" insertColumns="0" insertRows="0" insertHyperlinks="0" deleteColumns="0" deleteRows="0" sort="0" autoFilter="0" pivotTables="0"/>
  <mergeCells count="18">
    <mergeCell ref="M27:P27"/>
    <mergeCell ref="E11:F11"/>
    <mergeCell ref="M4:P4"/>
    <mergeCell ref="M10:P10"/>
    <mergeCell ref="M24:M25"/>
    <mergeCell ref="G8:G9"/>
    <mergeCell ref="M16:P16"/>
    <mergeCell ref="E12:F12"/>
    <mergeCell ref="E7:G7"/>
    <mergeCell ref="I7:K7"/>
    <mergeCell ref="I8:I9"/>
    <mergeCell ref="J8:J9"/>
    <mergeCell ref="E8:F9"/>
    <mergeCell ref="E10:F10"/>
    <mergeCell ref="F1:H1"/>
    <mergeCell ref="A3:A4"/>
    <mergeCell ref="A1:B1"/>
    <mergeCell ref="C1:E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79F67A4-1CF8-46C9-B5F8-0DD3BA8FBA18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F1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6"/>
  <sheetViews>
    <sheetView tabSelected="1" zoomScale="70" zoomScaleNormal="7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390" sqref="D390"/>
    </sheetView>
  </sheetViews>
  <sheetFormatPr defaultColWidth="11" defaultRowHeight="15.9" x14ac:dyDescent="0.45"/>
  <cols>
    <col min="1" max="1" width="25.35546875" style="9" customWidth="1"/>
    <col min="2" max="2" width="34.5" style="9" customWidth="1"/>
    <col min="3" max="3" width="25.2109375" style="9" customWidth="1"/>
    <col min="4" max="4" width="11.5" style="9" customWidth="1"/>
    <col min="5" max="5" width="12.85546875" style="9" customWidth="1"/>
    <col min="6" max="6" width="12.140625" style="10" customWidth="1"/>
    <col min="7" max="7" width="11.5" style="10" customWidth="1"/>
    <col min="8" max="8" width="12.5" style="11" customWidth="1"/>
    <col min="9" max="9" width="11.140625" style="8" customWidth="1"/>
    <col min="10" max="10" width="12" style="8" customWidth="1"/>
    <col min="11" max="11" width="15.640625" customWidth="1"/>
    <col min="12" max="12" width="17.5" style="8" customWidth="1"/>
    <col min="13" max="13" width="16.2109375" style="8" customWidth="1"/>
    <col min="14" max="14" width="19" style="21" customWidth="1"/>
    <col min="15" max="15" width="15.7109375" style="50" customWidth="1"/>
    <col min="16" max="16" width="22.7109375" customWidth="1"/>
  </cols>
  <sheetData>
    <row r="1" spans="1:16" s="1" customFormat="1" ht="95.15" x14ac:dyDescent="0.45">
      <c r="A1" s="12" t="s">
        <v>5</v>
      </c>
      <c r="B1" s="12" t="s">
        <v>6</v>
      </c>
      <c r="C1" s="12" t="s">
        <v>4</v>
      </c>
      <c r="D1" s="13" t="s">
        <v>3</v>
      </c>
      <c r="E1" s="13" t="s">
        <v>29</v>
      </c>
      <c r="F1" s="13" t="s">
        <v>11</v>
      </c>
      <c r="G1" s="13" t="s">
        <v>7</v>
      </c>
      <c r="H1" s="14" t="s">
        <v>41</v>
      </c>
      <c r="I1" s="15" t="s">
        <v>54</v>
      </c>
      <c r="J1" s="15" t="s">
        <v>30</v>
      </c>
      <c r="K1" s="22" t="s">
        <v>31</v>
      </c>
      <c r="L1" s="15" t="s">
        <v>12</v>
      </c>
      <c r="M1" s="15" t="s">
        <v>2108</v>
      </c>
      <c r="N1" s="18" t="s">
        <v>32</v>
      </c>
      <c r="O1" s="64" t="s">
        <v>40</v>
      </c>
      <c r="P1" s="65" t="s">
        <v>42</v>
      </c>
    </row>
    <row r="2" spans="1:16" x14ac:dyDescent="0.45">
      <c r="A2" s="90" t="s">
        <v>59</v>
      </c>
      <c r="B2" s="90" t="s">
        <v>88</v>
      </c>
      <c r="C2" s="90" t="s">
        <v>34</v>
      </c>
      <c r="D2" s="91">
        <v>36</v>
      </c>
      <c r="E2" s="91">
        <v>20</v>
      </c>
      <c r="F2" s="92">
        <v>2</v>
      </c>
      <c r="G2" s="92">
        <v>10</v>
      </c>
      <c r="H2" s="68">
        <f t="array" ref="H2">INDEX('Нормативные затраты по МЗ'!$C$2:$C$132,MATCH(A2&amp;C2,'Нормативные затраты по МЗ'!$A$2:$A$132&amp;'Нормативные затраты по МЗ'!$B$2:$B$132,0))</f>
        <v>139.74</v>
      </c>
      <c r="I2" s="3">
        <f>HLOOKUP($C2,'Параметры ПФ'!$F$3:$K$4,2,FALSE)</f>
        <v>155.04</v>
      </c>
      <c r="J2" s="3">
        <f>IF(H2=0,I2*F2*E2,IF(I2&gt;H2,H2*F2*E2,I2*F2*E2))</f>
        <v>5589.6</v>
      </c>
      <c r="K2" s="4">
        <f>IF(J2&lt;'Параметры ПФ'!$N$7+0.01,'Стандартные программы'!J2,ROUNDDOWN('Параметры ПФ'!$N$7/IF(H2=0,I2,IF(I2&gt;H2,H2,I2)),0)*IF(H2=0,I2,IF(I2&gt;H2,H2,I2)))</f>
        <v>5589.6</v>
      </c>
      <c r="L2" s="3">
        <f>K2*G2</f>
        <v>55896</v>
      </c>
      <c r="M2" s="25">
        <f>IF(J2&lt;'Параметры ПФ'!$N$7+0.01,E2*F2*G2,ROUNDDOWN('Параметры ПФ'!$N$7/IF(H2=0,I2,IF(I2&gt;H2,H2,I2)),0)*G2)</f>
        <v>400</v>
      </c>
      <c r="N2" s="19">
        <f>IF(H2=0,I2*F2*E2,IF(I2&gt;H2,H2*F2*E2,I2*F2*E2))-K2</f>
        <v>0</v>
      </c>
      <c r="O2" s="66" t="b">
        <f>IF(I2&gt;=H2,TRUE,FALSE)</f>
        <v>1</v>
      </c>
      <c r="P2" s="67">
        <f>D2*F2</f>
        <v>72</v>
      </c>
    </row>
    <row r="3" spans="1:16" x14ac:dyDescent="0.45">
      <c r="A3" s="90" t="s">
        <v>59</v>
      </c>
      <c r="B3" s="90" t="s">
        <v>89</v>
      </c>
      <c r="C3" s="90" t="s">
        <v>34</v>
      </c>
      <c r="D3" s="91">
        <v>36</v>
      </c>
      <c r="E3" s="91">
        <v>20</v>
      </c>
      <c r="F3" s="92">
        <v>2</v>
      </c>
      <c r="G3" s="92">
        <v>13</v>
      </c>
      <c r="H3" s="68">
        <f t="array" ref="H3">INDEX('Нормативные затраты по МЗ'!$C$2:$C$132,MATCH(A3&amp;C3,'Нормативные затраты по МЗ'!$A$2:$A$132&amp;'Нормативные затраты по МЗ'!$B$2:$B$132,0))</f>
        <v>139.74</v>
      </c>
      <c r="I3" s="3">
        <f>HLOOKUP($C3,'Параметры ПФ'!$F$3:$K$4,2,FALSE)</f>
        <v>155.04</v>
      </c>
      <c r="J3" s="3">
        <f t="shared" ref="J3:J65" si="0">IF(H3=0,I3*F3*E3,IF(I3&gt;H3,H3*F3*E3,I3*F3*E3))</f>
        <v>5589.6</v>
      </c>
      <c r="K3" s="4">
        <f>IF(J3&lt;'Параметры ПФ'!$N$7+0.01,'Стандартные программы'!J3,ROUNDDOWN('Параметры ПФ'!$N$7/IF(H3=0,I3,IF(I3&gt;H3,H3,I3)),0)*IF(H3=0,I3,IF(I3&gt;H3,H3,I3)))</f>
        <v>5589.6</v>
      </c>
      <c r="L3" s="3">
        <f t="shared" ref="L3:L65" si="1">K3*G3</f>
        <v>72664.800000000003</v>
      </c>
      <c r="M3" s="25">
        <f>IF(J3&lt;'Параметры ПФ'!$N$7+0.01,E3*F3*G3,ROUNDDOWN('Параметры ПФ'!$N$7/IF(H3=0,I3,IF(I3&gt;H3,H3,I3)),0)*G3)</f>
        <v>520</v>
      </c>
      <c r="N3" s="19">
        <f t="shared" ref="N3:N65" si="2">IF(H3=0,I3*F3*E3,IF(I3&gt;H3,H3*F3*E3,I3*F3*E3))-K3</f>
        <v>0</v>
      </c>
      <c r="O3" s="66" t="b">
        <f t="shared" ref="O3:O65" si="3">IF(I3&gt;=H3,TRUE,FALSE)</f>
        <v>1</v>
      </c>
      <c r="P3" s="67">
        <f t="shared" ref="P3:P65" si="4">D3*F3</f>
        <v>72</v>
      </c>
    </row>
    <row r="4" spans="1:16" x14ac:dyDescent="0.45">
      <c r="A4" s="90" t="s">
        <v>59</v>
      </c>
      <c r="B4" s="90" t="s">
        <v>90</v>
      </c>
      <c r="C4" s="90" t="s">
        <v>34</v>
      </c>
      <c r="D4" s="91">
        <v>36</v>
      </c>
      <c r="E4" s="91">
        <v>20</v>
      </c>
      <c r="F4" s="92">
        <v>2</v>
      </c>
      <c r="G4" s="92">
        <v>14</v>
      </c>
      <c r="H4" s="68">
        <f t="array" ref="H4">INDEX('Нормативные затраты по МЗ'!$C$2:$C$132,MATCH(A4&amp;C4,'Нормативные затраты по МЗ'!$A$2:$A$132&amp;'Нормативные затраты по МЗ'!$B$2:$B$132,0))</f>
        <v>139.74</v>
      </c>
      <c r="I4" s="3">
        <f>HLOOKUP($C4,'Параметры ПФ'!$F$3:$K$4,2,FALSE)</f>
        <v>155.04</v>
      </c>
      <c r="J4" s="3">
        <f t="shared" si="0"/>
        <v>5589.6</v>
      </c>
      <c r="K4" s="4">
        <f>IF(J4&lt;'Параметры ПФ'!$N$7+0.01,'Стандартные программы'!J4,ROUNDDOWN('Параметры ПФ'!$N$7/IF(H4=0,I4,IF(I4&gt;H4,H4,I4)),0)*IF(H4=0,I4,IF(I4&gt;H4,H4,I4)))</f>
        <v>5589.6</v>
      </c>
      <c r="L4" s="3">
        <f t="shared" si="1"/>
        <v>78254.399999999994</v>
      </c>
      <c r="M4" s="25">
        <f>IF(J4&lt;'Параметры ПФ'!$N$7+0.01,E4*F4*G4,ROUNDDOWN('Параметры ПФ'!$N$7/IF(H4=0,I4,IF(I4&gt;H4,H4,I4)),0)*G4)</f>
        <v>560</v>
      </c>
      <c r="N4" s="19">
        <f t="shared" si="2"/>
        <v>0</v>
      </c>
      <c r="O4" s="66" t="b">
        <f t="shared" si="3"/>
        <v>1</v>
      </c>
      <c r="P4" s="67">
        <f t="shared" si="4"/>
        <v>72</v>
      </c>
    </row>
    <row r="5" spans="1:16" x14ac:dyDescent="0.45">
      <c r="A5" s="90" t="s">
        <v>59</v>
      </c>
      <c r="B5" s="90" t="s">
        <v>91</v>
      </c>
      <c r="C5" s="90" t="s">
        <v>34</v>
      </c>
      <c r="D5" s="91">
        <v>36</v>
      </c>
      <c r="E5" s="91">
        <v>20</v>
      </c>
      <c r="F5" s="92">
        <v>2</v>
      </c>
      <c r="G5" s="92">
        <v>10</v>
      </c>
      <c r="H5" s="68">
        <f t="array" ref="H5">INDEX('Нормативные затраты по МЗ'!$C$2:$C$132,MATCH(A5&amp;C5,'Нормативные затраты по МЗ'!$A$2:$A$132&amp;'Нормативные затраты по МЗ'!$B$2:$B$132,0))</f>
        <v>139.74</v>
      </c>
      <c r="I5" s="3">
        <f>HLOOKUP($C5,'Параметры ПФ'!$F$3:$K$4,2,FALSE)</f>
        <v>155.04</v>
      </c>
      <c r="J5" s="3">
        <f t="shared" si="0"/>
        <v>5589.6</v>
      </c>
      <c r="K5" s="4">
        <f>IF(J5&lt;'Параметры ПФ'!$N$7+0.01,'Стандартные программы'!J5,ROUNDDOWN('Параметры ПФ'!$N$7/IF(H5=0,I5,IF(I5&gt;H5,H5,I5)),0)*IF(H5=0,I5,IF(I5&gt;H5,H5,I5)))</f>
        <v>5589.6</v>
      </c>
      <c r="L5" s="3">
        <f t="shared" si="1"/>
        <v>55896</v>
      </c>
      <c r="M5" s="25">
        <f>IF(J5&lt;'Параметры ПФ'!$N$7+0.01,E5*F5*G5,ROUNDDOWN('Параметры ПФ'!$N$7/IF(H5=0,I5,IF(I5&gt;H5,H5,I5)),0)*G5)</f>
        <v>400</v>
      </c>
      <c r="N5" s="19">
        <f t="shared" si="2"/>
        <v>0</v>
      </c>
      <c r="O5" s="66" t="b">
        <f t="shared" si="3"/>
        <v>1</v>
      </c>
      <c r="P5" s="67">
        <f t="shared" si="4"/>
        <v>72</v>
      </c>
    </row>
    <row r="6" spans="1:16" x14ac:dyDescent="0.45">
      <c r="A6" s="90" t="s">
        <v>59</v>
      </c>
      <c r="B6" s="90" t="s">
        <v>94</v>
      </c>
      <c r="C6" s="90" t="s">
        <v>2</v>
      </c>
      <c r="D6" s="91">
        <v>36</v>
      </c>
      <c r="E6" s="91">
        <v>20</v>
      </c>
      <c r="F6" s="92">
        <v>2</v>
      </c>
      <c r="G6" s="92">
        <v>15</v>
      </c>
      <c r="H6" s="68">
        <f t="array" ref="H6">INDEX('Нормативные затраты по МЗ'!$C$2:$C$132,MATCH(A6&amp;C6,'Нормативные затраты по МЗ'!$A$2:$A$132&amp;'Нормативные затраты по МЗ'!$B$2:$B$132,0))</f>
        <v>139.74</v>
      </c>
      <c r="I6" s="3">
        <f>HLOOKUP($C6,'Параметры ПФ'!$F$3:$K$4,2,FALSE)</f>
        <v>155.04</v>
      </c>
      <c r="J6" s="3">
        <f t="shared" si="0"/>
        <v>5589.6</v>
      </c>
      <c r="K6" s="4">
        <f>IF(J6&lt;'Параметры ПФ'!$N$7+0.01,'Стандартные программы'!J6,ROUNDDOWN('Параметры ПФ'!$N$7/IF(H6=0,I6,IF(I6&gt;H6,H6,I6)),0)*IF(H6=0,I6,IF(I6&gt;H6,H6,I6)))</f>
        <v>5589.6</v>
      </c>
      <c r="L6" s="3">
        <f t="shared" si="1"/>
        <v>83844</v>
      </c>
      <c r="M6" s="25">
        <f>IF(J6&lt;'Параметры ПФ'!$N$7+0.01,E6*F6*G6,ROUNDDOWN('Параметры ПФ'!$N$7/IF(H6=0,I6,IF(I6&gt;H6,H6,I6)),0)*G6)</f>
        <v>600</v>
      </c>
      <c r="N6" s="19">
        <f t="shared" si="2"/>
        <v>0</v>
      </c>
      <c r="O6" s="66" t="b">
        <f t="shared" si="3"/>
        <v>1</v>
      </c>
      <c r="P6" s="67">
        <f t="shared" si="4"/>
        <v>72</v>
      </c>
    </row>
    <row r="7" spans="1:16" x14ac:dyDescent="0.45">
      <c r="A7" s="90" t="s">
        <v>59</v>
      </c>
      <c r="B7" s="90" t="s">
        <v>95</v>
      </c>
      <c r="C7" s="90" t="s">
        <v>2</v>
      </c>
      <c r="D7" s="91">
        <v>36</v>
      </c>
      <c r="E7" s="91">
        <v>20</v>
      </c>
      <c r="F7" s="92">
        <v>2</v>
      </c>
      <c r="G7" s="92">
        <v>15</v>
      </c>
      <c r="H7" s="68">
        <f t="array" ref="H7">INDEX('Нормативные затраты по МЗ'!$C$2:$C$132,MATCH(A7&amp;C7,'Нормативные затраты по МЗ'!$A$2:$A$132&amp;'Нормативные затраты по МЗ'!$B$2:$B$132,0))</f>
        <v>139.74</v>
      </c>
      <c r="I7" s="3">
        <f>HLOOKUP($C7,'Параметры ПФ'!$F$3:$K$4,2,FALSE)</f>
        <v>155.04</v>
      </c>
      <c r="J7" s="3">
        <f t="shared" si="0"/>
        <v>5589.6</v>
      </c>
      <c r="K7" s="4">
        <f>IF(J7&lt;'Параметры ПФ'!$N$7+0.01,'Стандартные программы'!J7,ROUNDDOWN('Параметры ПФ'!$N$7/IF(H7=0,I7,IF(I7&gt;H7,H7,I7)),0)*IF(H7=0,I7,IF(I7&gt;H7,H7,I7)))</f>
        <v>5589.6</v>
      </c>
      <c r="L7" s="3">
        <f t="shared" si="1"/>
        <v>83844</v>
      </c>
      <c r="M7" s="25">
        <f>IF(J7&lt;'Параметры ПФ'!$N$7+0.01,E7*F7*G7,ROUNDDOWN('Параметры ПФ'!$N$7/IF(H7=0,I7,IF(I7&gt;H7,H7,I7)),0)*G7)</f>
        <v>600</v>
      </c>
      <c r="N7" s="19">
        <f t="shared" si="2"/>
        <v>0</v>
      </c>
      <c r="O7" s="66" t="b">
        <f t="shared" si="3"/>
        <v>1</v>
      </c>
      <c r="P7" s="67">
        <f t="shared" si="4"/>
        <v>72</v>
      </c>
    </row>
    <row r="8" spans="1:16" x14ac:dyDescent="0.45">
      <c r="A8" s="90" t="s">
        <v>59</v>
      </c>
      <c r="B8" s="90" t="s">
        <v>85</v>
      </c>
      <c r="C8" s="90" t="s">
        <v>34</v>
      </c>
      <c r="D8" s="91">
        <v>36</v>
      </c>
      <c r="E8" s="91">
        <v>20</v>
      </c>
      <c r="F8" s="92">
        <v>2</v>
      </c>
      <c r="G8" s="92">
        <v>10</v>
      </c>
      <c r="H8" s="68">
        <f t="array" ref="H8">INDEX('Нормативные затраты по МЗ'!$C$2:$C$132,MATCH(A8&amp;C8,'Нормативные затраты по МЗ'!$A$2:$A$132&amp;'Нормативные затраты по МЗ'!$B$2:$B$132,0))</f>
        <v>139.74</v>
      </c>
      <c r="I8" s="3">
        <f>HLOOKUP($C8,'Параметры ПФ'!$F$3:$K$4,2,FALSE)</f>
        <v>155.04</v>
      </c>
      <c r="J8" s="3">
        <f t="shared" si="0"/>
        <v>5589.6</v>
      </c>
      <c r="K8" s="4">
        <f>IF(J8&lt;'Параметры ПФ'!$N$7+0.01,'Стандартные программы'!J8,ROUNDDOWN('Параметры ПФ'!$N$7/IF(H8=0,I8,IF(I8&gt;H8,H8,I8)),0)*IF(H8=0,I8,IF(I8&gt;H8,H8,I8)))</f>
        <v>5589.6</v>
      </c>
      <c r="L8" s="3">
        <f t="shared" si="1"/>
        <v>55896</v>
      </c>
      <c r="M8" s="25">
        <f>IF(J8&lt;'Параметры ПФ'!$N$7+0.01,E8*F8*G8,ROUNDDOWN('Параметры ПФ'!$N$7/IF(H8=0,I8,IF(I8&gt;H8,H8,I8)),0)*G8)</f>
        <v>400</v>
      </c>
      <c r="N8" s="19">
        <f t="shared" si="2"/>
        <v>0</v>
      </c>
      <c r="O8" s="66" t="b">
        <f t="shared" si="3"/>
        <v>1</v>
      </c>
      <c r="P8" s="67">
        <f t="shared" si="4"/>
        <v>72</v>
      </c>
    </row>
    <row r="9" spans="1:16" x14ac:dyDescent="0.45">
      <c r="A9" s="90" t="s">
        <v>59</v>
      </c>
      <c r="B9" s="90" t="s">
        <v>2109</v>
      </c>
      <c r="C9" s="90" t="s">
        <v>34</v>
      </c>
      <c r="D9" s="91">
        <v>36</v>
      </c>
      <c r="E9" s="91">
        <v>20</v>
      </c>
      <c r="F9" s="92">
        <v>2</v>
      </c>
      <c r="G9" s="92">
        <v>10</v>
      </c>
      <c r="H9" s="68">
        <f t="array" ref="H9">INDEX('Нормативные затраты по МЗ'!$C$2:$C$132,MATCH(A9&amp;C9,'Нормативные затраты по МЗ'!$A$2:$A$132&amp;'Нормативные затраты по МЗ'!$B$2:$B$132,0))</f>
        <v>139.74</v>
      </c>
      <c r="I9" s="3">
        <f>HLOOKUP($C9,'Параметры ПФ'!$F$3:$K$4,2,FALSE)</f>
        <v>155.04</v>
      </c>
      <c r="J9" s="3">
        <f t="shared" si="0"/>
        <v>5589.6</v>
      </c>
      <c r="K9" s="4">
        <f>IF(J9&lt;'Параметры ПФ'!$N$7+0.01,'Стандартные программы'!J9,ROUNDDOWN('Параметры ПФ'!$N$7/IF(H9=0,I9,IF(I9&gt;H9,H9,I9)),0)*IF(H9=0,I9,IF(I9&gt;H9,H9,I9)))</f>
        <v>5589.6</v>
      </c>
      <c r="L9" s="3">
        <f t="shared" si="1"/>
        <v>55896</v>
      </c>
      <c r="M9" s="25">
        <f>IF(J9&lt;'Параметры ПФ'!$N$7+0.01,E9*F9*G9,ROUNDDOWN('Параметры ПФ'!$N$7/IF(H9=0,I9,IF(I9&gt;H9,H9,I9)),0)*G9)</f>
        <v>400</v>
      </c>
      <c r="N9" s="19">
        <f t="shared" si="2"/>
        <v>0</v>
      </c>
      <c r="O9" s="66" t="b">
        <f t="shared" si="3"/>
        <v>1</v>
      </c>
      <c r="P9" s="67">
        <f t="shared" si="4"/>
        <v>72</v>
      </c>
    </row>
    <row r="10" spans="1:16" x14ac:dyDescent="0.45">
      <c r="A10" s="90" t="s">
        <v>59</v>
      </c>
      <c r="B10" s="90" t="s">
        <v>86</v>
      </c>
      <c r="C10" s="90" t="s">
        <v>16</v>
      </c>
      <c r="D10" s="91">
        <v>36</v>
      </c>
      <c r="E10" s="91">
        <v>20</v>
      </c>
      <c r="F10" s="92">
        <v>2</v>
      </c>
      <c r="G10" s="92">
        <v>10</v>
      </c>
      <c r="H10" s="68">
        <f t="array" ref="H10">INDEX('Нормативные затраты по МЗ'!$C$2:$C$132,MATCH(A10&amp;C10,'Нормативные затраты по МЗ'!$A$2:$A$132&amp;'Нормативные затраты по МЗ'!$B$2:$B$132,0))</f>
        <v>139.74</v>
      </c>
      <c r="I10" s="3">
        <f>HLOOKUP($C10,'Параметры ПФ'!$F$3:$K$4,2,FALSE)</f>
        <v>155.04</v>
      </c>
      <c r="J10" s="3">
        <f t="shared" si="0"/>
        <v>5589.6</v>
      </c>
      <c r="K10" s="4">
        <f>IF(J10&lt;'Параметры ПФ'!$N$7+0.01,'Стандартные программы'!J10,ROUNDDOWN('Параметры ПФ'!$N$7/IF(H10=0,I10,IF(I10&gt;H10,H10,I10)),0)*IF(H10=0,I10,IF(I10&gt;H10,H10,I10)))</f>
        <v>5589.6</v>
      </c>
      <c r="L10" s="3">
        <f t="shared" si="1"/>
        <v>55896</v>
      </c>
      <c r="M10" s="25">
        <f>IF(J10&lt;'Параметры ПФ'!$N$7+0.01,E10*F10*G10,ROUNDDOWN('Параметры ПФ'!$N$7/IF(H10=0,I10,IF(I10&gt;H10,H10,I10)),0)*G10)</f>
        <v>400</v>
      </c>
      <c r="N10" s="19">
        <f t="shared" si="2"/>
        <v>0</v>
      </c>
      <c r="O10" s="66" t="b">
        <f t="shared" si="3"/>
        <v>1</v>
      </c>
      <c r="P10" s="67">
        <f t="shared" si="4"/>
        <v>72</v>
      </c>
    </row>
    <row r="11" spans="1:16" x14ac:dyDescent="0.45">
      <c r="A11" s="90" t="s">
        <v>59</v>
      </c>
      <c r="B11" s="90" t="s">
        <v>87</v>
      </c>
      <c r="C11" s="90" t="s">
        <v>34</v>
      </c>
      <c r="D11" s="91">
        <v>36</v>
      </c>
      <c r="E11" s="91">
        <v>20</v>
      </c>
      <c r="F11" s="92">
        <v>2</v>
      </c>
      <c r="G11" s="92">
        <v>12</v>
      </c>
      <c r="H11" s="68">
        <f t="array" ref="H11">INDEX('Нормативные затраты по МЗ'!$C$2:$C$132,MATCH(A11&amp;C11,'Нормативные затраты по МЗ'!$A$2:$A$132&amp;'Нормативные затраты по МЗ'!$B$2:$B$132,0))</f>
        <v>139.74</v>
      </c>
      <c r="I11" s="3">
        <f>HLOOKUP($C11,'Параметры ПФ'!$F$3:$K$4,2,FALSE)</f>
        <v>155.04</v>
      </c>
      <c r="J11" s="3">
        <f t="shared" si="0"/>
        <v>5589.6</v>
      </c>
      <c r="K11" s="4">
        <f>IF(J11&lt;'Параметры ПФ'!$N$7+0.01,'Стандартные программы'!J11,ROUNDDOWN('Параметры ПФ'!$N$7/IF(H11=0,I11,IF(I11&gt;H11,H11,I11)),0)*IF(H11=0,I11,IF(I11&gt;H11,H11,I11)))</f>
        <v>5589.6</v>
      </c>
      <c r="L11" s="3">
        <f t="shared" si="1"/>
        <v>67075.199999999997</v>
      </c>
      <c r="M11" s="25">
        <f>IF(J11&lt;'Параметры ПФ'!$N$7+0.01,E11*F11*G11,ROUNDDOWN('Параметры ПФ'!$N$7/IF(H11=0,I11,IF(I11&gt;H11,H11,I11)),0)*G11)</f>
        <v>480</v>
      </c>
      <c r="N11" s="19">
        <f t="shared" si="2"/>
        <v>0</v>
      </c>
      <c r="O11" s="66" t="b">
        <f t="shared" si="3"/>
        <v>1</v>
      </c>
      <c r="P11" s="67">
        <f t="shared" si="4"/>
        <v>72</v>
      </c>
    </row>
    <row r="12" spans="1:16" x14ac:dyDescent="0.45">
      <c r="A12" s="90" t="s">
        <v>59</v>
      </c>
      <c r="B12" s="90" t="s">
        <v>92</v>
      </c>
      <c r="C12" s="90" t="s">
        <v>34</v>
      </c>
      <c r="D12" s="91">
        <v>36</v>
      </c>
      <c r="E12" s="91">
        <v>20</v>
      </c>
      <c r="F12" s="92">
        <v>2</v>
      </c>
      <c r="G12" s="92">
        <v>15</v>
      </c>
      <c r="H12" s="68">
        <f t="array" ref="H12">INDEX('Нормативные затраты по МЗ'!$C$2:$C$132,MATCH(A12&amp;C12,'Нормативные затраты по МЗ'!$A$2:$A$132&amp;'Нормативные затраты по МЗ'!$B$2:$B$132,0))</f>
        <v>139.74</v>
      </c>
      <c r="I12" s="3">
        <f>HLOOKUP($C12,'Параметры ПФ'!$F$3:$K$4,2,FALSE)</f>
        <v>155.04</v>
      </c>
      <c r="J12" s="3">
        <f t="shared" si="0"/>
        <v>5589.6</v>
      </c>
      <c r="K12" s="4">
        <f>IF(J12&lt;'Параметры ПФ'!$N$7+0.01,'Стандартные программы'!J12,ROUNDDOWN('Параметры ПФ'!$N$7/IF(H12=0,I12,IF(I12&gt;H12,H12,I12)),0)*IF(H12=0,I12,IF(I12&gt;H12,H12,I12)))</f>
        <v>5589.6</v>
      </c>
      <c r="L12" s="3">
        <f t="shared" si="1"/>
        <v>83844</v>
      </c>
      <c r="M12" s="25">
        <f>IF(J12&lt;'Параметры ПФ'!$N$7+0.01,E12*F12*G12,ROUNDDOWN('Параметры ПФ'!$N$7/IF(H12=0,I12,IF(I12&gt;H12,H12,I12)),0)*G12)</f>
        <v>600</v>
      </c>
      <c r="N12" s="19">
        <f t="shared" si="2"/>
        <v>0</v>
      </c>
      <c r="O12" s="66" t="b">
        <f t="shared" si="3"/>
        <v>1</v>
      </c>
      <c r="P12" s="67">
        <f t="shared" si="4"/>
        <v>72</v>
      </c>
    </row>
    <row r="13" spans="1:16" x14ac:dyDescent="0.45">
      <c r="A13" s="90" t="s">
        <v>59</v>
      </c>
      <c r="B13" s="90" t="s">
        <v>93</v>
      </c>
      <c r="C13" s="90" t="s">
        <v>14</v>
      </c>
      <c r="D13" s="91">
        <v>36</v>
      </c>
      <c r="E13" s="91">
        <v>20</v>
      </c>
      <c r="F13" s="92">
        <v>2</v>
      </c>
      <c r="G13" s="92">
        <v>10</v>
      </c>
      <c r="H13" s="68">
        <f t="array" ref="H13">INDEX('Нормативные затраты по МЗ'!$C$2:$C$132,MATCH(A13&amp;C13,'Нормативные затраты по МЗ'!$A$2:$A$132&amp;'Нормативные затраты по МЗ'!$B$2:$B$132,0))</f>
        <v>139.74</v>
      </c>
      <c r="I13" s="3">
        <f>HLOOKUP($C13,'Параметры ПФ'!$F$3:$K$4,2,FALSE)</f>
        <v>155.04</v>
      </c>
      <c r="J13" s="3">
        <f t="shared" si="0"/>
        <v>5589.6</v>
      </c>
      <c r="K13" s="4">
        <f>IF(J13&lt;'Параметры ПФ'!$N$7+0.01,'Стандартные программы'!J13,ROUNDDOWN('Параметры ПФ'!$N$7/IF(H13=0,I13,IF(I13&gt;H13,H13,I13)),0)*IF(H13=0,I13,IF(I13&gt;H13,H13,I13)))</f>
        <v>5589.6</v>
      </c>
      <c r="L13" s="3">
        <f t="shared" si="1"/>
        <v>55896</v>
      </c>
      <c r="M13" s="25">
        <f>IF(J13&lt;'Параметры ПФ'!$N$7+0.01,E13*F13*G13,ROUNDDOWN('Параметры ПФ'!$N$7/IF(H13=0,I13,IF(I13&gt;H13,H13,I13)),0)*G13)</f>
        <v>400</v>
      </c>
      <c r="N13" s="19">
        <f t="shared" si="2"/>
        <v>0</v>
      </c>
      <c r="O13" s="66" t="b">
        <f t="shared" si="3"/>
        <v>1</v>
      </c>
      <c r="P13" s="67">
        <f t="shared" si="4"/>
        <v>72</v>
      </c>
    </row>
    <row r="14" spans="1:16" x14ac:dyDescent="0.45">
      <c r="A14" s="90" t="s">
        <v>59</v>
      </c>
      <c r="B14" s="90" t="s">
        <v>96</v>
      </c>
      <c r="C14" s="90" t="s">
        <v>2</v>
      </c>
      <c r="D14" s="91">
        <v>36</v>
      </c>
      <c r="E14" s="91">
        <v>20</v>
      </c>
      <c r="F14" s="92">
        <v>2</v>
      </c>
      <c r="G14" s="92">
        <v>15</v>
      </c>
      <c r="H14" s="68">
        <f t="array" ref="H14">INDEX('Нормативные затраты по МЗ'!$C$2:$C$132,MATCH(A14&amp;C14,'Нормативные затраты по МЗ'!$A$2:$A$132&amp;'Нормативные затраты по МЗ'!$B$2:$B$132,0))</f>
        <v>139.74</v>
      </c>
      <c r="I14" s="3">
        <f>HLOOKUP($C14,'Параметры ПФ'!$F$3:$K$4,2,FALSE)</f>
        <v>155.04</v>
      </c>
      <c r="J14" s="3">
        <f t="shared" si="0"/>
        <v>5589.6</v>
      </c>
      <c r="K14" s="4">
        <f>IF(J14&lt;'Параметры ПФ'!$N$7+0.01,'Стандартные программы'!J14,ROUNDDOWN('Параметры ПФ'!$N$7/IF(H14=0,I14,IF(I14&gt;H14,H14,I14)),0)*IF(H14=0,I14,IF(I14&gt;H14,H14,I14)))</f>
        <v>5589.6</v>
      </c>
      <c r="L14" s="3">
        <f t="shared" si="1"/>
        <v>83844</v>
      </c>
      <c r="M14" s="25">
        <f>IF(J14&lt;'Параметры ПФ'!$N$7+0.01,E14*F14*G14,ROUNDDOWN('Параметры ПФ'!$N$7/IF(H14=0,I14,IF(I14&gt;H14,H14,I14)),0)*G14)</f>
        <v>600</v>
      </c>
      <c r="N14" s="19">
        <f t="shared" si="2"/>
        <v>0</v>
      </c>
      <c r="O14" s="66" t="b">
        <f t="shared" si="3"/>
        <v>1</v>
      </c>
      <c r="P14" s="67">
        <f t="shared" si="4"/>
        <v>72</v>
      </c>
    </row>
    <row r="15" spans="1:16" x14ac:dyDescent="0.45">
      <c r="A15" s="90" t="s">
        <v>59</v>
      </c>
      <c r="B15" s="90" t="s">
        <v>97</v>
      </c>
      <c r="C15" s="90" t="s">
        <v>2</v>
      </c>
      <c r="D15" s="91">
        <v>36</v>
      </c>
      <c r="E15" s="91">
        <v>20</v>
      </c>
      <c r="F15" s="92">
        <v>2</v>
      </c>
      <c r="G15" s="92">
        <v>15</v>
      </c>
      <c r="H15" s="68">
        <f t="array" ref="H15">INDEX('Нормативные затраты по МЗ'!$C$2:$C$132,MATCH(A15&amp;C15,'Нормативные затраты по МЗ'!$A$2:$A$132&amp;'Нормативные затраты по МЗ'!$B$2:$B$132,0))</f>
        <v>139.74</v>
      </c>
      <c r="I15" s="3">
        <f>HLOOKUP($C15,'Параметры ПФ'!$F$3:$K$4,2,FALSE)</f>
        <v>155.04</v>
      </c>
      <c r="J15" s="3">
        <f t="shared" si="0"/>
        <v>5589.6</v>
      </c>
      <c r="K15" s="4">
        <f>IF(J15&lt;'Параметры ПФ'!$N$7+0.01,'Стандартные программы'!J15,ROUNDDOWN('Параметры ПФ'!$N$7/IF(H15=0,I15,IF(I15&gt;H15,H15,I15)),0)*IF(H15=0,I15,IF(I15&gt;H15,H15,I15)))</f>
        <v>5589.6</v>
      </c>
      <c r="L15" s="3">
        <f t="shared" si="1"/>
        <v>83844</v>
      </c>
      <c r="M15" s="25">
        <f>IF(J15&lt;'Параметры ПФ'!$N$7+0.01,E15*F15*G15,ROUNDDOWN('Параметры ПФ'!$N$7/IF(H15=0,I15,IF(I15&gt;H15,H15,I15)),0)*G15)</f>
        <v>600</v>
      </c>
      <c r="N15" s="19">
        <f t="shared" si="2"/>
        <v>0</v>
      </c>
      <c r="O15" s="66" t="b">
        <f t="shared" si="3"/>
        <v>1</v>
      </c>
      <c r="P15" s="67">
        <f t="shared" si="4"/>
        <v>72</v>
      </c>
    </row>
    <row r="16" spans="1:16" x14ac:dyDescent="0.45">
      <c r="A16" s="90" t="s">
        <v>59</v>
      </c>
      <c r="B16" s="90" t="s">
        <v>98</v>
      </c>
      <c r="C16" s="90" t="s">
        <v>2</v>
      </c>
      <c r="D16" s="91">
        <v>36</v>
      </c>
      <c r="E16" s="91">
        <v>20</v>
      </c>
      <c r="F16" s="92">
        <v>2</v>
      </c>
      <c r="G16" s="92">
        <v>12</v>
      </c>
      <c r="H16" s="68">
        <f t="array" ref="H16">INDEX('Нормативные затраты по МЗ'!$C$2:$C$132,MATCH(A16&amp;C16,'Нормативные затраты по МЗ'!$A$2:$A$132&amp;'Нормативные затраты по МЗ'!$B$2:$B$132,0))</f>
        <v>139.74</v>
      </c>
      <c r="I16" s="3">
        <f>HLOOKUP($C16,'Параметры ПФ'!$F$3:$K$4,2,FALSE)</f>
        <v>155.04</v>
      </c>
      <c r="J16" s="3">
        <f t="shared" si="0"/>
        <v>5589.6</v>
      </c>
      <c r="K16" s="4">
        <f>IF(J16&lt;'Параметры ПФ'!$N$7+0.01,'Стандартные программы'!J16,ROUNDDOWN('Параметры ПФ'!$N$7/IF(H16=0,I16,IF(I16&gt;H16,H16,I16)),0)*IF(H16=0,I16,IF(I16&gt;H16,H16,I16)))</f>
        <v>5589.6</v>
      </c>
      <c r="L16" s="3">
        <f t="shared" si="1"/>
        <v>67075.199999999997</v>
      </c>
      <c r="M16" s="25">
        <f>IF(J16&lt;'Параметры ПФ'!$N$7+0.01,E16*F16*G16,ROUNDDOWN('Параметры ПФ'!$N$7/IF(H16=0,I16,IF(I16&gt;H16,H16,I16)),0)*G16)</f>
        <v>480</v>
      </c>
      <c r="N16" s="19">
        <f t="shared" si="2"/>
        <v>0</v>
      </c>
      <c r="O16" s="66" t="b">
        <f t="shared" si="3"/>
        <v>1</v>
      </c>
      <c r="P16" s="67">
        <f t="shared" si="4"/>
        <v>72</v>
      </c>
    </row>
    <row r="17" spans="1:16" x14ac:dyDescent="0.45">
      <c r="A17" s="90" t="s">
        <v>59</v>
      </c>
      <c r="B17" s="90" t="s">
        <v>99</v>
      </c>
      <c r="C17" s="90" t="s">
        <v>2</v>
      </c>
      <c r="D17" s="91">
        <v>36</v>
      </c>
      <c r="E17" s="91">
        <v>20</v>
      </c>
      <c r="F17" s="92">
        <v>2</v>
      </c>
      <c r="G17" s="92">
        <v>12</v>
      </c>
      <c r="H17" s="68">
        <f t="array" ref="H17">INDEX('Нормативные затраты по МЗ'!$C$2:$C$132,MATCH(A17&amp;C17,'Нормативные затраты по МЗ'!$A$2:$A$132&amp;'Нормативные затраты по МЗ'!$B$2:$B$132,0))</f>
        <v>139.74</v>
      </c>
      <c r="I17" s="3">
        <f>HLOOKUP($C17,'Параметры ПФ'!$F$3:$K$4,2,FALSE)</f>
        <v>155.04</v>
      </c>
      <c r="J17" s="3">
        <f t="shared" si="0"/>
        <v>5589.6</v>
      </c>
      <c r="K17" s="4">
        <f>IF(J17&lt;'Параметры ПФ'!$N$7+0.01,'Стандартные программы'!J17,ROUNDDOWN('Параметры ПФ'!$N$7/IF(H17=0,I17,IF(I17&gt;H17,H17,I17)),0)*IF(H17=0,I17,IF(I17&gt;H17,H17,I17)))</f>
        <v>5589.6</v>
      </c>
      <c r="L17" s="3">
        <f t="shared" si="1"/>
        <v>67075.199999999997</v>
      </c>
      <c r="M17" s="25">
        <f>IF(J17&lt;'Параметры ПФ'!$N$7+0.01,E17*F17*G17,ROUNDDOWN('Параметры ПФ'!$N$7/IF(H17=0,I17,IF(I17&gt;H17,H17,I17)),0)*G17)</f>
        <v>480</v>
      </c>
      <c r="N17" s="19">
        <f t="shared" si="2"/>
        <v>0</v>
      </c>
      <c r="O17" s="66" t="b">
        <f t="shared" si="3"/>
        <v>1</v>
      </c>
      <c r="P17" s="67">
        <f t="shared" si="4"/>
        <v>72</v>
      </c>
    </row>
    <row r="18" spans="1:16" x14ac:dyDescent="0.45">
      <c r="A18" s="90" t="s">
        <v>59</v>
      </c>
      <c r="B18" s="90" t="s">
        <v>100</v>
      </c>
      <c r="C18" s="90" t="s">
        <v>34</v>
      </c>
      <c r="D18" s="91">
        <v>36</v>
      </c>
      <c r="E18" s="91">
        <v>20</v>
      </c>
      <c r="F18" s="92">
        <v>2</v>
      </c>
      <c r="G18" s="92">
        <v>10</v>
      </c>
      <c r="H18" s="68">
        <f t="array" ref="H18">INDEX('Нормативные затраты по МЗ'!$C$2:$C$132,MATCH(A18&amp;C18,'Нормативные затраты по МЗ'!$A$2:$A$132&amp;'Нормативные затраты по МЗ'!$B$2:$B$132,0))</f>
        <v>139.74</v>
      </c>
      <c r="I18" s="3">
        <f>HLOOKUP($C18,'Параметры ПФ'!$F$3:$K$4,2,FALSE)</f>
        <v>155.04</v>
      </c>
      <c r="J18" s="3">
        <f t="shared" si="0"/>
        <v>5589.6</v>
      </c>
      <c r="K18" s="4">
        <f>IF(J18&lt;'Параметры ПФ'!$N$7+0.01,'Стандартные программы'!J18,ROUNDDOWN('Параметры ПФ'!$N$7/IF(H18=0,I18,IF(I18&gt;H18,H18,I18)),0)*IF(H18=0,I18,IF(I18&gt;H18,H18,I18)))</f>
        <v>5589.6</v>
      </c>
      <c r="L18" s="3">
        <f t="shared" si="1"/>
        <v>55896</v>
      </c>
      <c r="M18" s="25">
        <f>IF(J18&lt;'Параметры ПФ'!$N$7+0.01,E18*F18*G18,ROUNDDOWN('Параметры ПФ'!$N$7/IF(H18=0,I18,IF(I18&gt;H18,H18,I18)),0)*G18)</f>
        <v>400</v>
      </c>
      <c r="N18" s="19">
        <f t="shared" si="2"/>
        <v>0</v>
      </c>
      <c r="O18" s="66" t="b">
        <f t="shared" si="3"/>
        <v>1</v>
      </c>
      <c r="P18" s="67">
        <f t="shared" si="4"/>
        <v>72</v>
      </c>
    </row>
    <row r="19" spans="1:16" x14ac:dyDescent="0.45">
      <c r="A19" s="90" t="s">
        <v>59</v>
      </c>
      <c r="B19" s="90" t="s">
        <v>101</v>
      </c>
      <c r="C19" s="90" t="s">
        <v>1</v>
      </c>
      <c r="D19" s="91">
        <v>36</v>
      </c>
      <c r="E19" s="91">
        <v>20</v>
      </c>
      <c r="F19" s="92">
        <v>2</v>
      </c>
      <c r="G19" s="92">
        <v>15</v>
      </c>
      <c r="H19" s="68">
        <f t="array" ref="H19">INDEX('Нормативные затраты по МЗ'!$C$2:$C$132,MATCH(A19&amp;C19,'Нормативные затраты по МЗ'!$A$2:$A$132&amp;'Нормативные затраты по МЗ'!$B$2:$B$132,0))</f>
        <v>139.74</v>
      </c>
      <c r="I19" s="3">
        <f>HLOOKUP($C19,'Параметры ПФ'!$F$3:$K$4,2,FALSE)</f>
        <v>155.04</v>
      </c>
      <c r="J19" s="3">
        <f t="shared" si="0"/>
        <v>5589.6</v>
      </c>
      <c r="K19" s="4">
        <f>IF(J19&lt;'Параметры ПФ'!$N$7+0.01,'Стандартные программы'!J19,ROUNDDOWN('Параметры ПФ'!$N$7/IF(H19=0,I19,IF(I19&gt;H19,H19,I19)),0)*IF(H19=0,I19,IF(I19&gt;H19,H19,I19)))</f>
        <v>5589.6</v>
      </c>
      <c r="L19" s="3">
        <f t="shared" si="1"/>
        <v>83844</v>
      </c>
      <c r="M19" s="25">
        <f>IF(J19&lt;'Параметры ПФ'!$N$7+0.01,E19*F19*G19,ROUNDDOWN('Параметры ПФ'!$N$7/IF(H19=0,I19,IF(I19&gt;H19,H19,I19)),0)*G19)</f>
        <v>600</v>
      </c>
      <c r="N19" s="19">
        <f t="shared" si="2"/>
        <v>0</v>
      </c>
      <c r="O19" s="66" t="b">
        <f t="shared" si="3"/>
        <v>1</v>
      </c>
      <c r="P19" s="67">
        <f t="shared" si="4"/>
        <v>72</v>
      </c>
    </row>
    <row r="20" spans="1:16" x14ac:dyDescent="0.45">
      <c r="A20" s="90" t="s">
        <v>59</v>
      </c>
      <c r="B20" s="90" t="s">
        <v>102</v>
      </c>
      <c r="C20" s="90" t="s">
        <v>1</v>
      </c>
      <c r="D20" s="91">
        <v>36</v>
      </c>
      <c r="E20" s="91">
        <v>20</v>
      </c>
      <c r="F20" s="92">
        <v>2</v>
      </c>
      <c r="G20" s="92">
        <v>15</v>
      </c>
      <c r="H20" s="68">
        <f t="array" ref="H20">INDEX('Нормативные затраты по МЗ'!$C$2:$C$132,MATCH(A20&amp;C20,'Нормативные затраты по МЗ'!$A$2:$A$132&amp;'Нормативные затраты по МЗ'!$B$2:$B$132,0))</f>
        <v>139.74</v>
      </c>
      <c r="I20" s="3">
        <f>HLOOKUP($C20,'Параметры ПФ'!$F$3:$K$4,2,FALSE)</f>
        <v>155.04</v>
      </c>
      <c r="J20" s="3">
        <f t="shared" si="0"/>
        <v>5589.6</v>
      </c>
      <c r="K20" s="4">
        <f>IF(J20&lt;'Параметры ПФ'!$N$7+0.01,'Стандартные программы'!J20,ROUNDDOWN('Параметры ПФ'!$N$7/IF(H20=0,I20,IF(I20&gt;H20,H20,I20)),0)*IF(H20=0,I20,IF(I20&gt;H20,H20,I20)))</f>
        <v>5589.6</v>
      </c>
      <c r="L20" s="3">
        <f t="shared" si="1"/>
        <v>83844</v>
      </c>
      <c r="M20" s="25">
        <f>IF(J20&lt;'Параметры ПФ'!$N$7+0.01,E20*F20*G20,ROUNDDOWN('Параметры ПФ'!$N$7/IF(H20=0,I20,IF(I20&gt;H20,H20,I20)),0)*G20)</f>
        <v>600</v>
      </c>
      <c r="N20" s="19">
        <f t="shared" si="2"/>
        <v>0</v>
      </c>
      <c r="O20" s="66" t="b">
        <f t="shared" si="3"/>
        <v>1</v>
      </c>
      <c r="P20" s="67">
        <f t="shared" si="4"/>
        <v>72</v>
      </c>
    </row>
    <row r="21" spans="1:16" x14ac:dyDescent="0.45">
      <c r="A21" s="90" t="s">
        <v>59</v>
      </c>
      <c r="B21" s="90" t="s">
        <v>103</v>
      </c>
      <c r="C21" s="90" t="s">
        <v>1</v>
      </c>
      <c r="D21" s="91">
        <v>36</v>
      </c>
      <c r="E21" s="91">
        <v>20</v>
      </c>
      <c r="F21" s="92">
        <v>2</v>
      </c>
      <c r="G21" s="92">
        <v>15</v>
      </c>
      <c r="H21" s="68">
        <f t="array" ref="H21">INDEX('Нормативные затраты по МЗ'!$C$2:$C$132,MATCH(A21&amp;C21,'Нормативные затраты по МЗ'!$A$2:$A$132&amp;'Нормативные затраты по МЗ'!$B$2:$B$132,0))</f>
        <v>139.74</v>
      </c>
      <c r="I21" s="3">
        <f>HLOOKUP($C21,'Параметры ПФ'!$F$3:$K$4,2,FALSE)</f>
        <v>155.04</v>
      </c>
      <c r="J21" s="3">
        <f t="shared" si="0"/>
        <v>5589.6</v>
      </c>
      <c r="K21" s="4">
        <f>IF(J21&lt;'Параметры ПФ'!$N$7+0.01,'Стандартные программы'!J21,ROUNDDOWN('Параметры ПФ'!$N$7/IF(H21=0,I21,IF(I21&gt;H21,H21,I21)),0)*IF(H21=0,I21,IF(I21&gt;H21,H21,I21)))</f>
        <v>5589.6</v>
      </c>
      <c r="L21" s="3">
        <f t="shared" si="1"/>
        <v>83844</v>
      </c>
      <c r="M21" s="25">
        <f>IF(J21&lt;'Параметры ПФ'!$N$7+0.01,E21*F21*G21,ROUNDDOWN('Параметры ПФ'!$N$7/IF(H21=0,I21,IF(I21&gt;H21,H21,I21)),0)*G21)</f>
        <v>600</v>
      </c>
      <c r="N21" s="19">
        <f t="shared" si="2"/>
        <v>0</v>
      </c>
      <c r="O21" s="66" t="b">
        <f t="shared" si="3"/>
        <v>1</v>
      </c>
      <c r="P21" s="67">
        <f t="shared" si="4"/>
        <v>72</v>
      </c>
    </row>
    <row r="22" spans="1:16" x14ac:dyDescent="0.45">
      <c r="A22" s="90" t="s">
        <v>59</v>
      </c>
      <c r="B22" s="90" t="s">
        <v>104</v>
      </c>
      <c r="C22" s="90" t="s">
        <v>1</v>
      </c>
      <c r="D22" s="91">
        <v>36</v>
      </c>
      <c r="E22" s="91">
        <v>20</v>
      </c>
      <c r="F22" s="92">
        <v>2</v>
      </c>
      <c r="G22" s="92">
        <v>10</v>
      </c>
      <c r="H22" s="68">
        <f t="array" ref="H22">INDEX('Нормативные затраты по МЗ'!$C$2:$C$132,MATCH(A22&amp;C22,'Нормативные затраты по МЗ'!$A$2:$A$132&amp;'Нормативные затраты по МЗ'!$B$2:$B$132,0))</f>
        <v>139.74</v>
      </c>
      <c r="I22" s="3">
        <f>HLOOKUP($C22,'Параметры ПФ'!$F$3:$K$4,2,FALSE)</f>
        <v>155.04</v>
      </c>
      <c r="J22" s="3">
        <f t="shared" si="0"/>
        <v>5589.6</v>
      </c>
      <c r="K22" s="4">
        <f>IF(J22&lt;'Параметры ПФ'!$N$7+0.01,'Стандартные программы'!J22,ROUNDDOWN('Параметры ПФ'!$N$7/IF(H22=0,I22,IF(I22&gt;H22,H22,I22)),0)*IF(H22=0,I22,IF(I22&gt;H22,H22,I22)))</f>
        <v>5589.6</v>
      </c>
      <c r="L22" s="3">
        <f t="shared" si="1"/>
        <v>55896</v>
      </c>
      <c r="M22" s="25">
        <f>IF(J22&lt;'Параметры ПФ'!$N$7+0.01,E22*F22*G22,ROUNDDOWN('Параметры ПФ'!$N$7/IF(H22=0,I22,IF(I22&gt;H22,H22,I22)),0)*G22)</f>
        <v>400</v>
      </c>
      <c r="N22" s="19">
        <f t="shared" si="2"/>
        <v>0</v>
      </c>
      <c r="O22" s="66" t="b">
        <f t="shared" si="3"/>
        <v>1</v>
      </c>
      <c r="P22" s="67">
        <f t="shared" si="4"/>
        <v>72</v>
      </c>
    </row>
    <row r="23" spans="1:16" x14ac:dyDescent="0.45">
      <c r="A23" s="90" t="s">
        <v>59</v>
      </c>
      <c r="B23" s="90" t="s">
        <v>105</v>
      </c>
      <c r="C23" s="90" t="s">
        <v>16</v>
      </c>
      <c r="D23" s="91">
        <v>36</v>
      </c>
      <c r="E23" s="91">
        <v>20</v>
      </c>
      <c r="F23" s="92">
        <v>2</v>
      </c>
      <c r="G23" s="92">
        <v>12</v>
      </c>
      <c r="H23" s="68">
        <f t="array" ref="H23">INDEX('Нормативные затраты по МЗ'!$C$2:$C$132,MATCH(A23&amp;C23,'Нормативные затраты по МЗ'!$A$2:$A$132&amp;'Нормативные затраты по МЗ'!$B$2:$B$132,0))</f>
        <v>139.74</v>
      </c>
      <c r="I23" s="3">
        <f>HLOOKUP($C23,'Параметры ПФ'!$F$3:$K$4,2,FALSE)</f>
        <v>155.04</v>
      </c>
      <c r="J23" s="3">
        <f t="shared" si="0"/>
        <v>5589.6</v>
      </c>
      <c r="K23" s="4">
        <f>IF(J23&lt;'Параметры ПФ'!$N$7+0.01,'Стандартные программы'!J23,ROUNDDOWN('Параметры ПФ'!$N$7/IF(H23=0,I23,IF(I23&gt;H23,H23,I23)),0)*IF(H23=0,I23,IF(I23&gt;H23,H23,I23)))</f>
        <v>5589.6</v>
      </c>
      <c r="L23" s="3">
        <f t="shared" si="1"/>
        <v>67075.199999999997</v>
      </c>
      <c r="M23" s="25">
        <f>IF(J23&lt;'Параметры ПФ'!$N$7+0.01,E23*F23*G23,ROUNDDOWN('Параметры ПФ'!$N$7/IF(H23=0,I23,IF(I23&gt;H23,H23,I23)),0)*G23)</f>
        <v>480</v>
      </c>
      <c r="N23" s="19">
        <f t="shared" si="2"/>
        <v>0</v>
      </c>
      <c r="O23" s="66" t="b">
        <f t="shared" si="3"/>
        <v>1</v>
      </c>
      <c r="P23" s="67">
        <f t="shared" si="4"/>
        <v>72</v>
      </c>
    </row>
    <row r="24" spans="1:16" x14ac:dyDescent="0.45">
      <c r="A24" s="90" t="s">
        <v>59</v>
      </c>
      <c r="B24" s="90" t="s">
        <v>106</v>
      </c>
      <c r="C24" s="90" t="s">
        <v>16</v>
      </c>
      <c r="D24" s="91">
        <v>36</v>
      </c>
      <c r="E24" s="91">
        <v>20</v>
      </c>
      <c r="F24" s="92">
        <v>2</v>
      </c>
      <c r="G24" s="92">
        <v>12</v>
      </c>
      <c r="H24" s="68">
        <f t="array" ref="H24">INDEX('Нормативные затраты по МЗ'!$C$2:$C$132,MATCH(A24&amp;C24,'Нормативные затраты по МЗ'!$A$2:$A$132&amp;'Нормативные затраты по МЗ'!$B$2:$B$132,0))</f>
        <v>139.74</v>
      </c>
      <c r="I24" s="3">
        <f>HLOOKUP($C24,'Параметры ПФ'!$F$3:$K$4,2,FALSE)</f>
        <v>155.04</v>
      </c>
      <c r="J24" s="3">
        <f>IF(H24=0,I24*F24*E24,IF(I24&gt;H24,H24*F24*E24,I24*F24*E24))</f>
        <v>5589.6</v>
      </c>
      <c r="K24" s="4">
        <f>IF(J24&lt;'Параметры ПФ'!$N$7+0.01,'Стандартные программы'!J24,ROUNDDOWN('Параметры ПФ'!$N$7/IF(H24=0,I24,IF(I24&gt;H24,H24,I24)),0)*IF(H24=0,I24,IF(I24&gt;H24,H24,I24)))</f>
        <v>5589.6</v>
      </c>
      <c r="L24" s="3">
        <f t="shared" si="1"/>
        <v>67075.199999999997</v>
      </c>
      <c r="M24" s="25">
        <f>IF(J24&lt;'Параметры ПФ'!$N$7+0.01,E24*F24*G24,ROUNDDOWN('Параметры ПФ'!$N$7/IF(H24=0,I24,IF(I24&gt;H24,H24,I24)),0)*G24)</f>
        <v>480</v>
      </c>
      <c r="N24" s="19">
        <f t="shared" si="2"/>
        <v>0</v>
      </c>
      <c r="O24" s="66" t="b">
        <f t="shared" si="3"/>
        <v>1</v>
      </c>
      <c r="P24" s="67">
        <f t="shared" si="4"/>
        <v>72</v>
      </c>
    </row>
    <row r="25" spans="1:16" x14ac:dyDescent="0.45">
      <c r="A25" s="90" t="s">
        <v>59</v>
      </c>
      <c r="B25" s="90" t="s">
        <v>2110</v>
      </c>
      <c r="C25" s="90" t="s">
        <v>1</v>
      </c>
      <c r="D25" s="91">
        <v>36</v>
      </c>
      <c r="E25" s="91">
        <v>20</v>
      </c>
      <c r="F25" s="92">
        <v>2</v>
      </c>
      <c r="G25" s="92">
        <v>17</v>
      </c>
      <c r="H25" s="68">
        <f t="array" ref="H25">INDEX('Нормативные затраты по МЗ'!$C$2:$C$132,MATCH(A25&amp;C25,'Нормативные затраты по МЗ'!$A$2:$A$132&amp;'Нормативные затраты по МЗ'!$B$2:$B$132,0))</f>
        <v>139.74</v>
      </c>
      <c r="I25" s="3">
        <f>HLOOKUP($C25,'Параметры ПФ'!$F$3:$K$4,2,FALSE)</f>
        <v>155.04</v>
      </c>
      <c r="J25" s="3">
        <f t="shared" si="0"/>
        <v>5589.6</v>
      </c>
      <c r="K25" s="4">
        <f>IF(J25&lt;'Параметры ПФ'!$N$7+0.01,'Стандартные программы'!J25,ROUNDDOWN('Параметры ПФ'!$N$7/IF(H25=0,I25,IF(I25&gt;H25,H25,I25)),0)*IF(H25=0,I25,IF(I25&gt;H25,H25,I25)))</f>
        <v>5589.6</v>
      </c>
      <c r="L25" s="3">
        <f t="shared" si="1"/>
        <v>95023.2</v>
      </c>
      <c r="M25" s="25">
        <f>IF(J25&lt;'Параметры ПФ'!$N$7+0.01,E25*F25*G25,ROUNDDOWN('Параметры ПФ'!$N$7/IF(H25=0,I25,IF(I25&gt;H25,H25,I25)),0)*G25)</f>
        <v>680</v>
      </c>
      <c r="N25" s="19">
        <f t="shared" si="2"/>
        <v>0</v>
      </c>
      <c r="O25" s="66" t="b">
        <f t="shared" si="3"/>
        <v>1</v>
      </c>
      <c r="P25" s="67">
        <f t="shared" si="4"/>
        <v>72</v>
      </c>
    </row>
    <row r="26" spans="1:16" x14ac:dyDescent="0.45">
      <c r="A26" s="90" t="s">
        <v>59</v>
      </c>
      <c r="B26" s="90" t="s">
        <v>2111</v>
      </c>
      <c r="C26" s="90" t="s">
        <v>1</v>
      </c>
      <c r="D26" s="91">
        <v>36</v>
      </c>
      <c r="E26" s="91">
        <v>20</v>
      </c>
      <c r="F26" s="92">
        <v>2</v>
      </c>
      <c r="G26" s="92">
        <v>10</v>
      </c>
      <c r="H26" s="68">
        <f t="array" ref="H26">INDEX('Нормативные затраты по МЗ'!$C$2:$C$132,MATCH(A26&amp;C26,'Нормативные затраты по МЗ'!$A$2:$A$132&amp;'Нормативные затраты по МЗ'!$B$2:$B$132,0))</f>
        <v>139.74</v>
      </c>
      <c r="I26" s="3">
        <f>HLOOKUP($C26,'Параметры ПФ'!$F$3:$K$4,2,FALSE)</f>
        <v>155.04</v>
      </c>
      <c r="J26" s="3">
        <f t="shared" si="0"/>
        <v>5589.6</v>
      </c>
      <c r="K26" s="4">
        <f>IF(J26&lt;'Параметры ПФ'!$N$7+0.01,'Стандартные программы'!J26,ROUNDDOWN('Параметры ПФ'!$N$7/IF(H26=0,I26,IF(I26&gt;H26,H26,I26)),0)*IF(H26=0,I26,IF(I26&gt;H26,H26,I26)))</f>
        <v>5589.6</v>
      </c>
      <c r="L26" s="3">
        <f t="shared" si="1"/>
        <v>55896</v>
      </c>
      <c r="M26" s="25">
        <f>IF(J26&lt;'Параметры ПФ'!$N$7+0.01,E26*F26*G26,ROUNDDOWN('Параметры ПФ'!$N$7/IF(H26=0,I26,IF(I26&gt;H26,H26,I26)),0)*G26)</f>
        <v>400</v>
      </c>
      <c r="N26" s="19">
        <f t="shared" si="2"/>
        <v>0</v>
      </c>
      <c r="O26" s="66" t="b">
        <f t="shared" si="3"/>
        <v>1</v>
      </c>
      <c r="P26" s="67">
        <f t="shared" si="4"/>
        <v>72</v>
      </c>
    </row>
    <row r="27" spans="1:16" x14ac:dyDescent="0.45">
      <c r="A27" s="90" t="s">
        <v>59</v>
      </c>
      <c r="B27" s="90" t="s">
        <v>2112</v>
      </c>
      <c r="C27" s="90" t="s">
        <v>1</v>
      </c>
      <c r="D27" s="91">
        <v>36</v>
      </c>
      <c r="E27" s="91">
        <v>20</v>
      </c>
      <c r="F27" s="92">
        <v>2</v>
      </c>
      <c r="G27" s="92">
        <v>10</v>
      </c>
      <c r="H27" s="68">
        <f t="array" ref="H27">INDEX('Нормативные затраты по МЗ'!$C$2:$C$132,MATCH(A27&amp;C27,'Нормативные затраты по МЗ'!$A$2:$A$132&amp;'Нормативные затраты по МЗ'!$B$2:$B$132,0))</f>
        <v>139.74</v>
      </c>
      <c r="I27" s="3">
        <f>HLOOKUP($C27,'Параметры ПФ'!$F$3:$K$4,2,FALSE)</f>
        <v>155.04</v>
      </c>
      <c r="J27" s="3">
        <f t="shared" si="0"/>
        <v>5589.6</v>
      </c>
      <c r="K27" s="4">
        <f>IF(J27&lt;'Параметры ПФ'!$N$7+0.01,'Стандартные программы'!J27,ROUNDDOWN('Параметры ПФ'!$N$7/IF(H27=0,I27,IF(I27&gt;H27,H27,I27)),0)*IF(H27=0,I27,IF(I27&gt;H27,H27,I27)))</f>
        <v>5589.6</v>
      </c>
      <c r="L27" s="3">
        <f t="shared" si="1"/>
        <v>55896</v>
      </c>
      <c r="M27" s="25">
        <f>IF(J27&lt;'Параметры ПФ'!$N$7+0.01,E27*F27*G27,ROUNDDOWN('Параметры ПФ'!$N$7/IF(H27=0,I27,IF(I27&gt;H27,H27,I27)),0)*G27)</f>
        <v>400</v>
      </c>
      <c r="N27" s="19">
        <f t="shared" si="2"/>
        <v>0</v>
      </c>
      <c r="O27" s="66" t="b">
        <f t="shared" si="3"/>
        <v>1</v>
      </c>
      <c r="P27" s="67">
        <f t="shared" si="4"/>
        <v>72</v>
      </c>
    </row>
    <row r="28" spans="1:16" x14ac:dyDescent="0.45">
      <c r="A28" s="90" t="s">
        <v>59</v>
      </c>
      <c r="B28" s="90" t="s">
        <v>85</v>
      </c>
      <c r="C28" s="90" t="s">
        <v>34</v>
      </c>
      <c r="D28" s="91">
        <v>36</v>
      </c>
      <c r="E28" s="91">
        <v>16</v>
      </c>
      <c r="F28" s="92">
        <v>2</v>
      </c>
      <c r="G28" s="92">
        <v>13</v>
      </c>
      <c r="H28" s="68">
        <f t="array" ref="H28">INDEX('Нормативные затраты по МЗ'!$C$2:$C$132,MATCH(A28&amp;C28,'Нормативные затраты по МЗ'!$A$2:$A$132&amp;'Нормативные затраты по МЗ'!$B$2:$B$132,0))</f>
        <v>139.74</v>
      </c>
      <c r="I28" s="3">
        <f>HLOOKUP($C28,'Параметры ПФ'!$F$3:$K$4,2,FALSE)</f>
        <v>155.04</v>
      </c>
      <c r="J28" s="3">
        <f t="shared" si="0"/>
        <v>4471.68</v>
      </c>
      <c r="K28" s="4">
        <f>IF(J28&lt;'Параметры ПФ'!$N$7+0.01,'Стандартные программы'!J28,ROUNDDOWN('Параметры ПФ'!$N$7/IF(H28=0,I28,IF(I28&gt;H28,H28,I28)),0)*IF(H28=0,I28,IF(I28&gt;H28,H28,I28)))</f>
        <v>4471.68</v>
      </c>
      <c r="L28" s="3">
        <f t="shared" si="1"/>
        <v>58131.839999999997</v>
      </c>
      <c r="M28" s="25">
        <f>IF(J28&lt;'Параметры ПФ'!$N$7+0.01,E28*F28*G28,ROUNDDOWN('Параметры ПФ'!$N$7/IF(H28=0,I28,IF(I28&gt;H28,H28,I28)),0)*G28)</f>
        <v>416</v>
      </c>
      <c r="N28" s="19">
        <f t="shared" si="2"/>
        <v>0</v>
      </c>
      <c r="O28" s="66" t="b">
        <f t="shared" si="3"/>
        <v>1</v>
      </c>
      <c r="P28" s="67">
        <f t="shared" si="4"/>
        <v>72</v>
      </c>
    </row>
    <row r="29" spans="1:16" x14ac:dyDescent="0.45">
      <c r="A29" s="90" t="s">
        <v>59</v>
      </c>
      <c r="B29" s="90" t="s">
        <v>2109</v>
      </c>
      <c r="C29" s="90" t="s">
        <v>34</v>
      </c>
      <c r="D29" s="91">
        <v>36</v>
      </c>
      <c r="E29" s="91">
        <v>16</v>
      </c>
      <c r="F29" s="92">
        <v>2</v>
      </c>
      <c r="G29" s="92">
        <v>13</v>
      </c>
      <c r="H29" s="68">
        <f t="array" ref="H29">INDEX('Нормативные затраты по МЗ'!$C$2:$C$132,MATCH(A29&amp;C29,'Нормативные затраты по МЗ'!$A$2:$A$132&amp;'Нормативные затраты по МЗ'!$B$2:$B$132,0))</f>
        <v>139.74</v>
      </c>
      <c r="I29" s="3">
        <f>HLOOKUP($C29,'Параметры ПФ'!$F$3:$K$4,2,FALSE)</f>
        <v>155.04</v>
      </c>
      <c r="J29" s="3">
        <f t="shared" si="0"/>
        <v>4471.68</v>
      </c>
      <c r="K29" s="4">
        <f>IF(J29&lt;'Параметры ПФ'!$N$7+0.01,'Стандартные программы'!J29,ROUNDDOWN('Параметры ПФ'!$N$7/IF(H29=0,I29,IF(I29&gt;H29,H29,I29)),0)*IF(H29=0,I29,IF(I29&gt;H29,H29,I29)))</f>
        <v>4471.68</v>
      </c>
      <c r="L29" s="3">
        <f t="shared" si="1"/>
        <v>58131.839999999997</v>
      </c>
      <c r="M29" s="25">
        <f>IF(J29&lt;'Параметры ПФ'!$N$7+0.01,E29*F29*G29,ROUNDDOWN('Параметры ПФ'!$N$7/IF(H29=0,I29,IF(I29&gt;H29,H29,I29)),0)*G29)</f>
        <v>416</v>
      </c>
      <c r="N29" s="19">
        <f t="shared" si="2"/>
        <v>0</v>
      </c>
      <c r="O29" s="66" t="b">
        <f t="shared" si="3"/>
        <v>1</v>
      </c>
      <c r="P29" s="67">
        <f t="shared" si="4"/>
        <v>72</v>
      </c>
    </row>
    <row r="30" spans="1:16" x14ac:dyDescent="0.45">
      <c r="A30" s="90" t="s">
        <v>59</v>
      </c>
      <c r="B30" s="90" t="s">
        <v>86</v>
      </c>
      <c r="C30" s="90" t="s">
        <v>16</v>
      </c>
      <c r="D30" s="91">
        <v>36</v>
      </c>
      <c r="E30" s="91">
        <v>16</v>
      </c>
      <c r="F30" s="92">
        <v>2</v>
      </c>
      <c r="G30" s="92">
        <v>13</v>
      </c>
      <c r="H30" s="68">
        <f t="array" ref="H30">INDEX('Нормативные затраты по МЗ'!$C$2:$C$132,MATCH(A30&amp;C30,'Нормативные затраты по МЗ'!$A$2:$A$132&amp;'Нормативные затраты по МЗ'!$B$2:$B$132,0))</f>
        <v>139.74</v>
      </c>
      <c r="I30" s="3">
        <f>HLOOKUP($C30,'Параметры ПФ'!$F$3:$K$4,2,FALSE)</f>
        <v>155.04</v>
      </c>
      <c r="J30" s="3">
        <f t="shared" si="0"/>
        <v>4471.68</v>
      </c>
      <c r="K30" s="4">
        <f>IF(J30&lt;'Параметры ПФ'!$N$7+0.01,'Стандартные программы'!J30,ROUNDDOWN('Параметры ПФ'!$N$7/IF(H30=0,I30,IF(I30&gt;H30,H30,I30)),0)*IF(H30=0,I30,IF(I30&gt;H30,H30,I30)))</f>
        <v>4471.68</v>
      </c>
      <c r="L30" s="3">
        <f t="shared" si="1"/>
        <v>58131.839999999997</v>
      </c>
      <c r="M30" s="25">
        <f>IF(J30&lt;'Параметры ПФ'!$N$7+0.01,E30*F30*G30,ROUNDDOWN('Параметры ПФ'!$N$7/IF(H30=0,I30,IF(I30&gt;H30,H30,I30)),0)*G30)</f>
        <v>416</v>
      </c>
      <c r="N30" s="19">
        <f t="shared" si="2"/>
        <v>0</v>
      </c>
      <c r="O30" s="66" t="b">
        <f t="shared" si="3"/>
        <v>1</v>
      </c>
      <c r="P30" s="67">
        <f t="shared" si="4"/>
        <v>72</v>
      </c>
    </row>
    <row r="31" spans="1:16" x14ac:dyDescent="0.45">
      <c r="A31" s="90" t="s">
        <v>59</v>
      </c>
      <c r="B31" s="90" t="s">
        <v>87</v>
      </c>
      <c r="C31" s="90" t="s">
        <v>34</v>
      </c>
      <c r="D31" s="91">
        <v>36</v>
      </c>
      <c r="E31" s="91">
        <v>16</v>
      </c>
      <c r="F31" s="92">
        <v>2</v>
      </c>
      <c r="G31" s="92">
        <v>14</v>
      </c>
      <c r="H31" s="68">
        <f t="array" ref="H31">INDEX('Нормативные затраты по МЗ'!$C$2:$C$132,MATCH(A31&amp;C31,'Нормативные затраты по МЗ'!$A$2:$A$132&amp;'Нормативные затраты по МЗ'!$B$2:$B$132,0))</f>
        <v>139.74</v>
      </c>
      <c r="I31" s="3">
        <f>HLOOKUP($C31,'Параметры ПФ'!$F$3:$K$4,2,FALSE)</f>
        <v>155.04</v>
      </c>
      <c r="J31" s="3">
        <f t="shared" si="0"/>
        <v>4471.68</v>
      </c>
      <c r="K31" s="4">
        <f>IF(J31&lt;'Параметры ПФ'!$N$7+0.01,'Стандартные программы'!J31,ROUNDDOWN('Параметры ПФ'!$N$7/IF(H31=0,I31,IF(I31&gt;H31,H31,I31)),0)*IF(H31=0,I31,IF(I31&gt;H31,H31,I31)))</f>
        <v>4471.68</v>
      </c>
      <c r="L31" s="3">
        <f t="shared" si="1"/>
        <v>62603.519999999997</v>
      </c>
      <c r="M31" s="25">
        <f>IF(J31&lt;'Параметры ПФ'!$N$7+0.01,E31*F31*G31,ROUNDDOWN('Параметры ПФ'!$N$7/IF(H31=0,I31,IF(I31&gt;H31,H31,I31)),0)*G31)</f>
        <v>448</v>
      </c>
      <c r="N31" s="19">
        <f t="shared" si="2"/>
        <v>0</v>
      </c>
      <c r="O31" s="66" t="b">
        <f t="shared" si="3"/>
        <v>1</v>
      </c>
      <c r="P31" s="67">
        <f t="shared" si="4"/>
        <v>72</v>
      </c>
    </row>
    <row r="32" spans="1:16" x14ac:dyDescent="0.45">
      <c r="A32" s="90" t="s">
        <v>59</v>
      </c>
      <c r="B32" s="90" t="s">
        <v>107</v>
      </c>
      <c r="C32" s="90" t="s">
        <v>34</v>
      </c>
      <c r="D32" s="91">
        <v>36</v>
      </c>
      <c r="E32" s="91">
        <v>16</v>
      </c>
      <c r="F32" s="92">
        <v>2</v>
      </c>
      <c r="G32" s="92">
        <v>12</v>
      </c>
      <c r="H32" s="68">
        <f t="array" ref="H32">INDEX('Нормативные затраты по МЗ'!$C$2:$C$132,MATCH(A32&amp;C32,'Нормативные затраты по МЗ'!$A$2:$A$132&amp;'Нормативные затраты по МЗ'!$B$2:$B$132,0))</f>
        <v>139.74</v>
      </c>
      <c r="I32" s="3">
        <f>HLOOKUP($C32,'Параметры ПФ'!$F$3:$K$4,2,FALSE)</f>
        <v>155.04</v>
      </c>
      <c r="J32" s="3">
        <f t="shared" si="0"/>
        <v>4471.68</v>
      </c>
      <c r="K32" s="4">
        <f>IF(J32&lt;'Параметры ПФ'!$N$7+0.01,'Стандартные программы'!J32,ROUNDDOWN('Параметры ПФ'!$N$7/IF(H32=0,I32,IF(I32&gt;H32,H32,I32)),0)*IF(H32=0,I32,IF(I32&gt;H32,H32,I32)))</f>
        <v>4471.68</v>
      </c>
      <c r="L32" s="3">
        <f t="shared" si="1"/>
        <v>53660.160000000003</v>
      </c>
      <c r="M32" s="25">
        <f>IF(J32&lt;'Параметры ПФ'!$N$7+0.01,E32*F32*G32,ROUNDDOWN('Параметры ПФ'!$N$7/IF(H32=0,I32,IF(I32&gt;H32,H32,I32)),0)*G32)</f>
        <v>384</v>
      </c>
      <c r="N32" s="19">
        <f t="shared" si="2"/>
        <v>0</v>
      </c>
      <c r="O32" s="66" t="b">
        <f t="shared" si="3"/>
        <v>1</v>
      </c>
      <c r="P32" s="67">
        <f t="shared" si="4"/>
        <v>72</v>
      </c>
    </row>
    <row r="33" spans="1:16" x14ac:dyDescent="0.45">
      <c r="A33" s="90" t="s">
        <v>59</v>
      </c>
      <c r="B33" s="90" t="s">
        <v>108</v>
      </c>
      <c r="C33" s="90" t="s">
        <v>34</v>
      </c>
      <c r="D33" s="91">
        <v>36</v>
      </c>
      <c r="E33" s="91">
        <v>16</v>
      </c>
      <c r="F33" s="92">
        <v>2</v>
      </c>
      <c r="G33" s="92">
        <v>15</v>
      </c>
      <c r="H33" s="68">
        <f t="array" ref="H33">INDEX('Нормативные затраты по МЗ'!$C$2:$C$132,MATCH(A33&amp;C33,'Нормативные затраты по МЗ'!$A$2:$A$132&amp;'Нормативные затраты по МЗ'!$B$2:$B$132,0))</f>
        <v>139.74</v>
      </c>
      <c r="I33" s="3">
        <f>HLOOKUP($C33,'Параметры ПФ'!$F$3:$K$4,2,FALSE)</f>
        <v>155.04</v>
      </c>
      <c r="J33" s="3">
        <f t="shared" si="0"/>
        <v>4471.68</v>
      </c>
      <c r="K33" s="4">
        <f>IF(J33&lt;'Параметры ПФ'!$N$7+0.01,'Стандартные программы'!J33,ROUNDDOWN('Параметры ПФ'!$N$7/IF(H33=0,I33,IF(I33&gt;H33,H33,I33)),0)*IF(H33=0,I33,IF(I33&gt;H33,H33,I33)))</f>
        <v>4471.68</v>
      </c>
      <c r="L33" s="3">
        <f t="shared" si="1"/>
        <v>67075.199999999997</v>
      </c>
      <c r="M33" s="25">
        <f>IF(J33&lt;'Параметры ПФ'!$N$7+0.01,E33*F33*G33,ROUNDDOWN('Параметры ПФ'!$N$7/IF(H33=0,I33,IF(I33&gt;H33,H33,I33)),0)*G33)</f>
        <v>480</v>
      </c>
      <c r="N33" s="19">
        <f t="shared" si="2"/>
        <v>0</v>
      </c>
      <c r="O33" s="66" t="b">
        <f t="shared" si="3"/>
        <v>1</v>
      </c>
      <c r="P33" s="67">
        <f t="shared" si="4"/>
        <v>72</v>
      </c>
    </row>
    <row r="34" spans="1:16" x14ac:dyDescent="0.45">
      <c r="A34" s="90" t="s">
        <v>59</v>
      </c>
      <c r="B34" s="90" t="s">
        <v>109</v>
      </c>
      <c r="C34" s="90" t="s">
        <v>34</v>
      </c>
      <c r="D34" s="91">
        <v>36</v>
      </c>
      <c r="E34" s="91">
        <v>16</v>
      </c>
      <c r="F34" s="92">
        <v>2</v>
      </c>
      <c r="G34" s="92">
        <v>16</v>
      </c>
      <c r="H34" s="68">
        <f t="array" ref="H34">INDEX('Нормативные затраты по МЗ'!$C$2:$C$132,MATCH(A34&amp;C34,'Нормативные затраты по МЗ'!$A$2:$A$132&amp;'Нормативные затраты по МЗ'!$B$2:$B$132,0))</f>
        <v>139.74</v>
      </c>
      <c r="I34" s="3">
        <f>HLOOKUP($C34,'Параметры ПФ'!$F$3:$K$4,2,FALSE)</f>
        <v>155.04</v>
      </c>
      <c r="J34" s="3">
        <f t="shared" si="0"/>
        <v>4471.68</v>
      </c>
      <c r="K34" s="4">
        <f>IF(J34&lt;'Параметры ПФ'!$N$7+0.01,'Стандартные программы'!J34,ROUNDDOWN('Параметры ПФ'!$N$7/IF(H34=0,I34,IF(I34&gt;H34,H34,I34)),0)*IF(H34=0,I34,IF(I34&gt;H34,H34,I34)))</f>
        <v>4471.68</v>
      </c>
      <c r="L34" s="3">
        <f t="shared" si="1"/>
        <v>71546.880000000005</v>
      </c>
      <c r="M34" s="25">
        <f>IF(J34&lt;'Параметры ПФ'!$N$7+0.01,E34*F34*G34,ROUNDDOWN('Параметры ПФ'!$N$7/IF(H34=0,I34,IF(I34&gt;H34,H34,I34)),0)*G34)</f>
        <v>512</v>
      </c>
      <c r="N34" s="19">
        <f t="shared" si="2"/>
        <v>0</v>
      </c>
      <c r="O34" s="66" t="b">
        <f t="shared" si="3"/>
        <v>1</v>
      </c>
      <c r="P34" s="67">
        <f t="shared" si="4"/>
        <v>72</v>
      </c>
    </row>
    <row r="35" spans="1:16" x14ac:dyDescent="0.45">
      <c r="A35" s="90" t="s">
        <v>59</v>
      </c>
      <c r="B35" s="90" t="s">
        <v>110</v>
      </c>
      <c r="C35" s="90" t="s">
        <v>34</v>
      </c>
      <c r="D35" s="91">
        <v>36</v>
      </c>
      <c r="E35" s="91">
        <v>16</v>
      </c>
      <c r="F35" s="92">
        <v>2</v>
      </c>
      <c r="G35" s="92">
        <v>12</v>
      </c>
      <c r="H35" s="68">
        <f t="array" ref="H35">INDEX('Нормативные затраты по МЗ'!$C$2:$C$132,MATCH(A35&amp;C35,'Нормативные затраты по МЗ'!$A$2:$A$132&amp;'Нормативные затраты по МЗ'!$B$2:$B$132,0))</f>
        <v>139.74</v>
      </c>
      <c r="I35" s="3">
        <f>HLOOKUP($C35,'Параметры ПФ'!$F$3:$K$4,2,FALSE)</f>
        <v>155.04</v>
      </c>
      <c r="J35" s="3">
        <f t="shared" si="0"/>
        <v>4471.68</v>
      </c>
      <c r="K35" s="4">
        <f>IF(J35&lt;'Параметры ПФ'!$N$7+0.01,'Стандартные программы'!J35,ROUNDDOWN('Параметры ПФ'!$N$7/IF(H35=0,I35,IF(I35&gt;H35,H35,I35)),0)*IF(H35=0,I35,IF(I35&gt;H35,H35,I35)))</f>
        <v>4471.68</v>
      </c>
      <c r="L35" s="3">
        <f t="shared" si="1"/>
        <v>53660.160000000003</v>
      </c>
      <c r="M35" s="25">
        <f>IF(J35&lt;'Параметры ПФ'!$N$7+0.01,E35*F35*G35,ROUNDDOWN('Параметры ПФ'!$N$7/IF(H35=0,I35,IF(I35&gt;H35,H35,I35)),0)*G35)</f>
        <v>384</v>
      </c>
      <c r="N35" s="19">
        <f t="shared" si="2"/>
        <v>0</v>
      </c>
      <c r="O35" s="66" t="b">
        <f t="shared" si="3"/>
        <v>1</v>
      </c>
      <c r="P35" s="67">
        <f t="shared" si="4"/>
        <v>72</v>
      </c>
    </row>
    <row r="36" spans="1:16" x14ac:dyDescent="0.45">
      <c r="A36" s="90" t="s">
        <v>59</v>
      </c>
      <c r="B36" s="90" t="s">
        <v>92</v>
      </c>
      <c r="C36" s="90" t="s">
        <v>34</v>
      </c>
      <c r="D36" s="91">
        <v>36</v>
      </c>
      <c r="E36" s="91">
        <v>16</v>
      </c>
      <c r="F36" s="92">
        <v>2</v>
      </c>
      <c r="G36" s="92">
        <v>20</v>
      </c>
      <c r="H36" s="68">
        <f t="array" ref="H36">INDEX('Нормативные затраты по МЗ'!$C$2:$C$132,MATCH(A36&amp;C36,'Нормативные затраты по МЗ'!$A$2:$A$132&amp;'Нормативные затраты по МЗ'!$B$2:$B$132,0))</f>
        <v>139.74</v>
      </c>
      <c r="I36" s="3">
        <f>HLOOKUP($C36,'Параметры ПФ'!$F$3:$K$4,2,FALSE)</f>
        <v>155.04</v>
      </c>
      <c r="J36" s="3">
        <f t="shared" si="0"/>
        <v>4471.68</v>
      </c>
      <c r="K36" s="4">
        <f>IF(J36&lt;'Параметры ПФ'!$N$7+0.01,'Стандартные программы'!J36,ROUNDDOWN('Параметры ПФ'!$N$7/IF(H36=0,I36,IF(I36&gt;H36,H36,I36)),0)*IF(H36=0,I36,IF(I36&gt;H36,H36,I36)))</f>
        <v>4471.68</v>
      </c>
      <c r="L36" s="3">
        <f t="shared" si="1"/>
        <v>89433.600000000006</v>
      </c>
      <c r="M36" s="25">
        <f>IF(J36&lt;'Параметры ПФ'!$N$7+0.01,E36*F36*G36,ROUNDDOWN('Параметры ПФ'!$N$7/IF(H36=0,I36,IF(I36&gt;H36,H36,I36)),0)*G36)</f>
        <v>640</v>
      </c>
      <c r="N36" s="19">
        <f t="shared" si="2"/>
        <v>0</v>
      </c>
      <c r="O36" s="66" t="b">
        <f t="shared" si="3"/>
        <v>1</v>
      </c>
      <c r="P36" s="67">
        <f t="shared" si="4"/>
        <v>72</v>
      </c>
    </row>
    <row r="37" spans="1:16" x14ac:dyDescent="0.45">
      <c r="A37" s="90" t="s">
        <v>59</v>
      </c>
      <c r="B37" s="90" t="s">
        <v>93</v>
      </c>
      <c r="C37" s="90" t="s">
        <v>14</v>
      </c>
      <c r="D37" s="91">
        <v>36</v>
      </c>
      <c r="E37" s="91">
        <v>16</v>
      </c>
      <c r="F37" s="92">
        <v>2</v>
      </c>
      <c r="G37" s="92">
        <v>12</v>
      </c>
      <c r="H37" s="68">
        <f t="array" ref="H37">INDEX('Нормативные затраты по МЗ'!$C$2:$C$132,MATCH(A37&amp;C37,'Нормативные затраты по МЗ'!$A$2:$A$132&amp;'Нормативные затраты по МЗ'!$B$2:$B$132,0))</f>
        <v>139.74</v>
      </c>
      <c r="I37" s="3">
        <f>HLOOKUP($C37,'Параметры ПФ'!$F$3:$K$4,2,FALSE)</f>
        <v>155.04</v>
      </c>
      <c r="J37" s="3">
        <f t="shared" si="0"/>
        <v>4471.68</v>
      </c>
      <c r="K37" s="4">
        <f>IF(J37&lt;'Параметры ПФ'!$N$7+0.01,'Стандартные программы'!J37,ROUNDDOWN('Параметры ПФ'!$N$7/IF(H37=0,I37,IF(I37&gt;H37,H37,I37)),0)*IF(H37=0,I37,IF(I37&gt;H37,H37,I37)))</f>
        <v>4471.68</v>
      </c>
      <c r="L37" s="3">
        <f t="shared" si="1"/>
        <v>53660.160000000003</v>
      </c>
      <c r="M37" s="25">
        <f>IF(J37&lt;'Параметры ПФ'!$N$7+0.01,E37*F37*G37,ROUNDDOWN('Параметры ПФ'!$N$7/IF(H37=0,I37,IF(I37&gt;H37,H37,I37)),0)*G37)</f>
        <v>384</v>
      </c>
      <c r="N37" s="19">
        <f t="shared" si="2"/>
        <v>0</v>
      </c>
      <c r="O37" s="66" t="b">
        <f t="shared" si="3"/>
        <v>1</v>
      </c>
      <c r="P37" s="67">
        <f t="shared" si="4"/>
        <v>72</v>
      </c>
    </row>
    <row r="38" spans="1:16" x14ac:dyDescent="0.45">
      <c r="A38" s="90" t="s">
        <v>59</v>
      </c>
      <c r="B38" s="90" t="s">
        <v>111</v>
      </c>
      <c r="C38" s="90" t="s">
        <v>2</v>
      </c>
      <c r="D38" s="91">
        <v>36</v>
      </c>
      <c r="E38" s="91">
        <v>16</v>
      </c>
      <c r="F38" s="92">
        <v>2</v>
      </c>
      <c r="G38" s="92">
        <v>17</v>
      </c>
      <c r="H38" s="68">
        <f t="array" ref="H38">INDEX('Нормативные затраты по МЗ'!$C$2:$C$132,MATCH(A38&amp;C38,'Нормативные затраты по МЗ'!$A$2:$A$132&amp;'Нормативные затраты по МЗ'!$B$2:$B$132,0))</f>
        <v>139.74</v>
      </c>
      <c r="I38" s="3">
        <f>HLOOKUP($C38,'Параметры ПФ'!$F$3:$K$4,2,FALSE)</f>
        <v>155.04</v>
      </c>
      <c r="J38" s="3">
        <f t="shared" si="0"/>
        <v>4471.68</v>
      </c>
      <c r="K38" s="4">
        <f>IF(J38&lt;'Параметры ПФ'!$N$7+0.01,'Стандартные программы'!J38,ROUNDDOWN('Параметры ПФ'!$N$7/IF(H38=0,I38,IF(I38&gt;H38,H38,I38)),0)*IF(H38=0,I38,IF(I38&gt;H38,H38,I38)))</f>
        <v>4471.68</v>
      </c>
      <c r="L38" s="3">
        <f t="shared" si="1"/>
        <v>76018.559999999998</v>
      </c>
      <c r="M38" s="25">
        <f>IF(J38&lt;'Параметры ПФ'!$N$7+0.01,E38*F38*G38,ROUNDDOWN('Параметры ПФ'!$N$7/IF(H38=0,I38,IF(I38&gt;H38,H38,I38)),0)*G38)</f>
        <v>544</v>
      </c>
      <c r="N38" s="19">
        <f t="shared" si="2"/>
        <v>0</v>
      </c>
      <c r="O38" s="66" t="b">
        <f t="shared" si="3"/>
        <v>1</v>
      </c>
      <c r="P38" s="67">
        <f t="shared" si="4"/>
        <v>72</v>
      </c>
    </row>
    <row r="39" spans="1:16" x14ac:dyDescent="0.45">
      <c r="A39" s="90" t="s">
        <v>59</v>
      </c>
      <c r="B39" s="90" t="s">
        <v>112</v>
      </c>
      <c r="C39" s="90" t="s">
        <v>2</v>
      </c>
      <c r="D39" s="91">
        <v>36</v>
      </c>
      <c r="E39" s="91">
        <v>16</v>
      </c>
      <c r="F39" s="92">
        <v>2</v>
      </c>
      <c r="G39" s="92">
        <v>17</v>
      </c>
      <c r="H39" s="68">
        <f t="array" ref="H39">INDEX('Нормативные затраты по МЗ'!$C$2:$C$132,MATCH(A39&amp;C39,'Нормативные затраты по МЗ'!$A$2:$A$132&amp;'Нормативные затраты по МЗ'!$B$2:$B$132,0))</f>
        <v>139.74</v>
      </c>
      <c r="I39" s="3">
        <f>HLOOKUP($C39,'Параметры ПФ'!$F$3:$K$4,2,FALSE)</f>
        <v>155.04</v>
      </c>
      <c r="J39" s="3">
        <f t="shared" si="0"/>
        <v>4471.68</v>
      </c>
      <c r="K39" s="4">
        <f>IF(J39&lt;'Параметры ПФ'!$N$7+0.01,'Стандартные программы'!J39,ROUNDDOWN('Параметры ПФ'!$N$7/IF(H39=0,I39,IF(I39&gt;H39,H39,I39)),0)*IF(H39=0,I39,IF(I39&gt;H39,H39,I39)))</f>
        <v>4471.68</v>
      </c>
      <c r="L39" s="3">
        <f t="shared" si="1"/>
        <v>76018.559999999998</v>
      </c>
      <c r="M39" s="25">
        <f>IF(J39&lt;'Параметры ПФ'!$N$7+0.01,E39*F39*G39,ROUNDDOWN('Параметры ПФ'!$N$7/IF(H39=0,I39,IF(I39&gt;H39,H39,I39)),0)*G39)</f>
        <v>544</v>
      </c>
      <c r="N39" s="19">
        <f t="shared" si="2"/>
        <v>0</v>
      </c>
      <c r="O39" s="66" t="b">
        <f t="shared" si="3"/>
        <v>1</v>
      </c>
      <c r="P39" s="67">
        <f t="shared" si="4"/>
        <v>72</v>
      </c>
    </row>
    <row r="40" spans="1:16" x14ac:dyDescent="0.45">
      <c r="A40" s="90" t="s">
        <v>59</v>
      </c>
      <c r="B40" s="90" t="s">
        <v>96</v>
      </c>
      <c r="C40" s="90" t="s">
        <v>2</v>
      </c>
      <c r="D40" s="91">
        <v>36</v>
      </c>
      <c r="E40" s="91">
        <v>16</v>
      </c>
      <c r="F40" s="92">
        <v>2</v>
      </c>
      <c r="G40" s="92">
        <v>17</v>
      </c>
      <c r="H40" s="68">
        <f t="array" ref="H40">INDEX('Нормативные затраты по МЗ'!$C$2:$C$132,MATCH(A40&amp;C40,'Нормативные затраты по МЗ'!$A$2:$A$132&amp;'Нормативные затраты по МЗ'!$B$2:$B$132,0))</f>
        <v>139.74</v>
      </c>
      <c r="I40" s="3">
        <f>HLOOKUP($C40,'Параметры ПФ'!$F$3:$K$4,2,FALSE)</f>
        <v>155.04</v>
      </c>
      <c r="J40" s="3">
        <f t="shared" si="0"/>
        <v>4471.68</v>
      </c>
      <c r="K40" s="4">
        <f>IF(J40&lt;'Параметры ПФ'!$N$7+0.01,'Стандартные программы'!J40,ROUNDDOWN('Параметры ПФ'!$N$7/IF(H40=0,I40,IF(I40&gt;H40,H40,I40)),0)*IF(H40=0,I40,IF(I40&gt;H40,H40,I40)))</f>
        <v>4471.68</v>
      </c>
      <c r="L40" s="3">
        <f t="shared" si="1"/>
        <v>76018.559999999998</v>
      </c>
      <c r="M40" s="25">
        <f>IF(J40&lt;'Параметры ПФ'!$N$7+0.01,E40*F40*G40,ROUNDDOWN('Параметры ПФ'!$N$7/IF(H40=0,I40,IF(I40&gt;H40,H40,I40)),0)*G40)</f>
        <v>544</v>
      </c>
      <c r="N40" s="19">
        <f t="shared" si="2"/>
        <v>0</v>
      </c>
      <c r="O40" s="66" t="b">
        <f t="shared" si="3"/>
        <v>1</v>
      </c>
      <c r="P40" s="67">
        <f t="shared" si="4"/>
        <v>72</v>
      </c>
    </row>
    <row r="41" spans="1:16" x14ac:dyDescent="0.45">
      <c r="A41" s="90" t="s">
        <v>59</v>
      </c>
      <c r="B41" s="90" t="s">
        <v>97</v>
      </c>
      <c r="C41" s="90" t="s">
        <v>2</v>
      </c>
      <c r="D41" s="91">
        <v>36</v>
      </c>
      <c r="E41" s="91">
        <v>16</v>
      </c>
      <c r="F41" s="92">
        <v>2</v>
      </c>
      <c r="G41" s="92">
        <v>17</v>
      </c>
      <c r="H41" s="68">
        <f t="array" ref="H41">INDEX('Нормативные затраты по МЗ'!$C$2:$C$132,MATCH(A41&amp;C41,'Нормативные затраты по МЗ'!$A$2:$A$132&amp;'Нормативные затраты по МЗ'!$B$2:$B$132,0))</f>
        <v>139.74</v>
      </c>
      <c r="I41" s="3">
        <f>HLOOKUP($C41,'Параметры ПФ'!$F$3:$K$4,2,FALSE)</f>
        <v>155.04</v>
      </c>
      <c r="J41" s="3">
        <f t="shared" si="0"/>
        <v>4471.68</v>
      </c>
      <c r="K41" s="4">
        <f>IF(J41&lt;'Параметры ПФ'!$N$7+0.01,'Стандартные программы'!J41,ROUNDDOWN('Параметры ПФ'!$N$7/IF(H41=0,I41,IF(I41&gt;H41,H41,I41)),0)*IF(H41=0,I41,IF(I41&gt;H41,H41,I41)))</f>
        <v>4471.68</v>
      </c>
      <c r="L41" s="3">
        <f t="shared" si="1"/>
        <v>76018.559999999998</v>
      </c>
      <c r="M41" s="25">
        <f>IF(J41&lt;'Параметры ПФ'!$N$7+0.01,E41*F41*G41,ROUNDDOWN('Параметры ПФ'!$N$7/IF(H41=0,I41,IF(I41&gt;H41,H41,I41)),0)*G41)</f>
        <v>544</v>
      </c>
      <c r="N41" s="19">
        <f t="shared" si="2"/>
        <v>0</v>
      </c>
      <c r="O41" s="66" t="b">
        <f t="shared" si="3"/>
        <v>1</v>
      </c>
      <c r="P41" s="67">
        <f t="shared" si="4"/>
        <v>72</v>
      </c>
    </row>
    <row r="42" spans="1:16" x14ac:dyDescent="0.45">
      <c r="A42" s="90" t="s">
        <v>59</v>
      </c>
      <c r="B42" s="90" t="s">
        <v>2113</v>
      </c>
      <c r="C42" s="90" t="s">
        <v>2</v>
      </c>
      <c r="D42" s="91">
        <v>36</v>
      </c>
      <c r="E42" s="91">
        <v>16</v>
      </c>
      <c r="F42" s="92">
        <v>2</v>
      </c>
      <c r="G42" s="92">
        <v>12</v>
      </c>
      <c r="H42" s="68">
        <f t="array" ref="H42">INDEX('Нормативные затраты по МЗ'!$C$2:$C$132,MATCH(A42&amp;C42,'Нормативные затраты по МЗ'!$A$2:$A$132&amp;'Нормативные затраты по МЗ'!$B$2:$B$132,0))</f>
        <v>139.74</v>
      </c>
      <c r="I42" s="3">
        <f>HLOOKUP($C42,'Параметры ПФ'!$F$3:$K$4,2,FALSE)</f>
        <v>155.04</v>
      </c>
      <c r="J42" s="3">
        <f t="shared" si="0"/>
        <v>4471.68</v>
      </c>
      <c r="K42" s="4">
        <f>IF(J42&lt;'Параметры ПФ'!$N$7+0.01,'Стандартные программы'!J42,ROUNDDOWN('Параметры ПФ'!$N$7/IF(H42=0,I42,IF(I42&gt;H42,H42,I42)),0)*IF(H42=0,I42,IF(I42&gt;H42,H42,I42)))</f>
        <v>4471.68</v>
      </c>
      <c r="L42" s="3">
        <f t="shared" si="1"/>
        <v>53660.160000000003</v>
      </c>
      <c r="M42" s="25">
        <f>IF(J42&lt;'Параметры ПФ'!$N$7+0.01,E42*F42*G42,ROUNDDOWN('Параметры ПФ'!$N$7/IF(H42=0,I42,IF(I42&gt;H42,H42,I42)),0)*G42)</f>
        <v>384</v>
      </c>
      <c r="N42" s="19">
        <f t="shared" si="2"/>
        <v>0</v>
      </c>
      <c r="O42" s="66" t="b">
        <f t="shared" si="3"/>
        <v>1</v>
      </c>
      <c r="P42" s="67">
        <f t="shared" si="4"/>
        <v>72</v>
      </c>
    </row>
    <row r="43" spans="1:16" x14ac:dyDescent="0.45">
      <c r="A43" s="90" t="s">
        <v>59</v>
      </c>
      <c r="B43" s="90" t="s">
        <v>2114</v>
      </c>
      <c r="C43" s="90" t="s">
        <v>2</v>
      </c>
      <c r="D43" s="91">
        <v>36</v>
      </c>
      <c r="E43" s="91">
        <v>16</v>
      </c>
      <c r="F43" s="92">
        <v>2</v>
      </c>
      <c r="G43" s="92">
        <v>12</v>
      </c>
      <c r="H43" s="68">
        <f t="array" ref="H43">INDEX('Нормативные затраты по МЗ'!$C$2:$C$132,MATCH(A43&amp;C43,'Нормативные затраты по МЗ'!$A$2:$A$132&amp;'Нормативные затраты по МЗ'!$B$2:$B$132,0))</f>
        <v>139.74</v>
      </c>
      <c r="I43" s="3">
        <f>HLOOKUP($C43,'Параметры ПФ'!$F$3:$K$4,2,FALSE)</f>
        <v>155.04</v>
      </c>
      <c r="J43" s="3">
        <f t="shared" si="0"/>
        <v>4471.68</v>
      </c>
      <c r="K43" s="4">
        <f>IF(J43&lt;'Параметры ПФ'!$N$7+0.01,'Стандартные программы'!J43,ROUNDDOWN('Параметры ПФ'!$N$7/IF(H43=0,I43,IF(I43&gt;H43,H43,I43)),0)*IF(H43=0,I43,IF(I43&gt;H43,H43,I43)))</f>
        <v>4471.68</v>
      </c>
      <c r="L43" s="3">
        <f t="shared" si="1"/>
        <v>53660.160000000003</v>
      </c>
      <c r="M43" s="25">
        <f>IF(J43&lt;'Параметры ПФ'!$N$7+0.01,E43*F43*G43,ROUNDDOWN('Параметры ПФ'!$N$7/IF(H43=0,I43,IF(I43&gt;H43,H43,I43)),0)*G43)</f>
        <v>384</v>
      </c>
      <c r="N43" s="19">
        <f t="shared" si="2"/>
        <v>0</v>
      </c>
      <c r="O43" s="66" t="b">
        <f t="shared" si="3"/>
        <v>1</v>
      </c>
      <c r="P43" s="67">
        <f t="shared" si="4"/>
        <v>72</v>
      </c>
    </row>
    <row r="44" spans="1:16" x14ac:dyDescent="0.45">
      <c r="A44" s="90" t="s">
        <v>59</v>
      </c>
      <c r="B44" s="90" t="s">
        <v>2115</v>
      </c>
      <c r="C44" s="90" t="s">
        <v>2</v>
      </c>
      <c r="D44" s="91">
        <v>36</v>
      </c>
      <c r="E44" s="91">
        <v>16</v>
      </c>
      <c r="F44" s="92">
        <v>2</v>
      </c>
      <c r="G44" s="92">
        <v>12</v>
      </c>
      <c r="H44" s="68">
        <f t="array" ref="H44">INDEX('Нормативные затраты по МЗ'!$C$2:$C$132,MATCH(A44&amp;C44,'Нормативные затраты по МЗ'!$A$2:$A$132&amp;'Нормативные затраты по МЗ'!$B$2:$B$132,0))</f>
        <v>139.74</v>
      </c>
      <c r="I44" s="3">
        <f>HLOOKUP($C44,'Параметры ПФ'!$F$3:$K$4,2,FALSE)</f>
        <v>155.04</v>
      </c>
      <c r="J44" s="3">
        <f t="shared" si="0"/>
        <v>4471.68</v>
      </c>
      <c r="K44" s="4">
        <f>IF(J44&lt;'Параметры ПФ'!$N$7+0.01,'Стандартные программы'!J44,ROUNDDOWN('Параметры ПФ'!$N$7/IF(H44=0,I44,IF(I44&gt;H44,H44,I44)),0)*IF(H44=0,I44,IF(I44&gt;H44,H44,I44)))</f>
        <v>4471.68</v>
      </c>
      <c r="L44" s="3">
        <f t="shared" si="1"/>
        <v>53660.160000000003</v>
      </c>
      <c r="M44" s="25">
        <f>IF(J44&lt;'Параметры ПФ'!$N$7+0.01,E44*F44*G44,ROUNDDOWN('Параметры ПФ'!$N$7/IF(H44=0,I44,IF(I44&gt;H44,H44,I44)),0)*G44)</f>
        <v>384</v>
      </c>
      <c r="N44" s="19">
        <f t="shared" si="2"/>
        <v>0</v>
      </c>
      <c r="O44" s="66" t="b">
        <f t="shared" si="3"/>
        <v>1</v>
      </c>
      <c r="P44" s="67">
        <f t="shared" si="4"/>
        <v>72</v>
      </c>
    </row>
    <row r="45" spans="1:16" x14ac:dyDescent="0.45">
      <c r="A45" s="90" t="s">
        <v>59</v>
      </c>
      <c r="B45" s="90" t="s">
        <v>2116</v>
      </c>
      <c r="C45" s="90" t="s">
        <v>2</v>
      </c>
      <c r="D45" s="91">
        <v>36</v>
      </c>
      <c r="E45" s="91">
        <v>16</v>
      </c>
      <c r="F45" s="92">
        <v>2</v>
      </c>
      <c r="G45" s="92">
        <v>12</v>
      </c>
      <c r="H45" s="68">
        <f t="array" ref="H45">INDEX('Нормативные затраты по МЗ'!$C$2:$C$132,MATCH(A45&amp;C45,'Нормативные затраты по МЗ'!$A$2:$A$132&amp;'Нормативные затраты по МЗ'!$B$2:$B$132,0))</f>
        <v>139.74</v>
      </c>
      <c r="I45" s="3">
        <f>HLOOKUP($C45,'Параметры ПФ'!$F$3:$K$4,2,FALSE)</f>
        <v>155.04</v>
      </c>
      <c r="J45" s="3">
        <f t="shared" si="0"/>
        <v>4471.68</v>
      </c>
      <c r="K45" s="4">
        <f>IF(J45&lt;'Параметры ПФ'!$N$7+0.01,'Стандартные программы'!J45,ROUNDDOWN('Параметры ПФ'!$N$7/IF(H45=0,I45,IF(I45&gt;H45,H45,I45)),0)*IF(H45=0,I45,IF(I45&gt;H45,H45,I45)))</f>
        <v>4471.68</v>
      </c>
      <c r="L45" s="3">
        <f t="shared" si="1"/>
        <v>53660.160000000003</v>
      </c>
      <c r="M45" s="25">
        <f>IF(J45&lt;'Параметры ПФ'!$N$7+0.01,E45*F45*G45,ROUNDDOWN('Параметры ПФ'!$N$7/IF(H45=0,I45,IF(I45&gt;H45,H45,I45)),0)*G45)</f>
        <v>384</v>
      </c>
      <c r="N45" s="19">
        <f t="shared" si="2"/>
        <v>0</v>
      </c>
      <c r="O45" s="66" t="b">
        <f t="shared" si="3"/>
        <v>1</v>
      </c>
      <c r="P45" s="67">
        <f t="shared" si="4"/>
        <v>72</v>
      </c>
    </row>
    <row r="46" spans="1:16" x14ac:dyDescent="0.45">
      <c r="A46" s="90" t="s">
        <v>59</v>
      </c>
      <c r="B46" s="90" t="s">
        <v>100</v>
      </c>
      <c r="C46" s="90" t="s">
        <v>34</v>
      </c>
      <c r="D46" s="91">
        <v>36</v>
      </c>
      <c r="E46" s="91">
        <v>16</v>
      </c>
      <c r="F46" s="92">
        <v>2</v>
      </c>
      <c r="G46" s="92">
        <v>12</v>
      </c>
      <c r="H46" s="68">
        <f t="array" ref="H46">INDEX('Нормативные затраты по МЗ'!$C$2:$C$132,MATCH(A46&amp;C46,'Нормативные затраты по МЗ'!$A$2:$A$132&amp;'Нормативные затраты по МЗ'!$B$2:$B$132,0))</f>
        <v>139.74</v>
      </c>
      <c r="I46" s="3">
        <f>HLOOKUP($C46,'Параметры ПФ'!$F$3:$K$4,2,FALSE)</f>
        <v>155.04</v>
      </c>
      <c r="J46" s="3">
        <f t="shared" si="0"/>
        <v>4471.68</v>
      </c>
      <c r="K46" s="4">
        <f>IF(J46&lt;'Параметры ПФ'!$N$7+0.01,'Стандартные программы'!J46,ROUNDDOWN('Параметры ПФ'!$N$7/IF(H46=0,I46,IF(I46&gt;H46,H46,I46)),0)*IF(H46=0,I46,IF(I46&gt;H46,H46,I46)))</f>
        <v>4471.68</v>
      </c>
      <c r="L46" s="3">
        <f t="shared" si="1"/>
        <v>53660.160000000003</v>
      </c>
      <c r="M46" s="25">
        <f>IF(J46&lt;'Параметры ПФ'!$N$7+0.01,E46*F46*G46,ROUNDDOWN('Параметры ПФ'!$N$7/IF(H46=0,I46,IF(I46&gt;H46,H46,I46)),0)*G46)</f>
        <v>384</v>
      </c>
      <c r="N46" s="19">
        <f t="shared" si="2"/>
        <v>0</v>
      </c>
      <c r="O46" s="66" t="b">
        <f t="shared" si="3"/>
        <v>1</v>
      </c>
      <c r="P46" s="67">
        <f t="shared" si="4"/>
        <v>72</v>
      </c>
    </row>
    <row r="47" spans="1:16" x14ac:dyDescent="0.45">
      <c r="A47" s="90" t="s">
        <v>59</v>
      </c>
      <c r="B47" s="90" t="s">
        <v>101</v>
      </c>
      <c r="C47" s="90" t="s">
        <v>1</v>
      </c>
      <c r="D47" s="91">
        <v>36</v>
      </c>
      <c r="E47" s="91">
        <v>16</v>
      </c>
      <c r="F47" s="92">
        <v>2</v>
      </c>
      <c r="G47" s="92">
        <v>17</v>
      </c>
      <c r="H47" s="68">
        <f t="array" ref="H47">INDEX('Нормативные затраты по МЗ'!$C$2:$C$132,MATCH(A47&amp;C47,'Нормативные затраты по МЗ'!$A$2:$A$132&amp;'Нормативные затраты по МЗ'!$B$2:$B$132,0))</f>
        <v>139.74</v>
      </c>
      <c r="I47" s="3">
        <f>HLOOKUP($C47,'Параметры ПФ'!$F$3:$K$4,2,FALSE)</f>
        <v>155.04</v>
      </c>
      <c r="J47" s="3">
        <f t="shared" si="0"/>
        <v>4471.68</v>
      </c>
      <c r="K47" s="4">
        <f>IF(J47&lt;'Параметры ПФ'!$N$7+0.01,'Стандартные программы'!J47,ROUNDDOWN('Параметры ПФ'!$N$7/IF(H47=0,I47,IF(I47&gt;H47,H47,I47)),0)*IF(H47=0,I47,IF(I47&gt;H47,H47,I47)))</f>
        <v>4471.68</v>
      </c>
      <c r="L47" s="3">
        <f t="shared" si="1"/>
        <v>76018.559999999998</v>
      </c>
      <c r="M47" s="25">
        <f>IF(J47&lt;'Параметры ПФ'!$N$7+0.01,E47*F47*G47,ROUNDDOWN('Параметры ПФ'!$N$7/IF(H47=0,I47,IF(I47&gt;H47,H47,I47)),0)*G47)</f>
        <v>544</v>
      </c>
      <c r="N47" s="19">
        <f t="shared" si="2"/>
        <v>0</v>
      </c>
      <c r="O47" s="66" t="b">
        <f t="shared" si="3"/>
        <v>1</v>
      </c>
      <c r="P47" s="67">
        <f t="shared" si="4"/>
        <v>72</v>
      </c>
    </row>
    <row r="48" spans="1:16" x14ac:dyDescent="0.45">
      <c r="A48" s="90" t="s">
        <v>59</v>
      </c>
      <c r="B48" s="90" t="s">
        <v>102</v>
      </c>
      <c r="C48" s="90" t="s">
        <v>1</v>
      </c>
      <c r="D48" s="91">
        <v>36</v>
      </c>
      <c r="E48" s="91">
        <v>16</v>
      </c>
      <c r="F48" s="92">
        <v>2</v>
      </c>
      <c r="G48" s="92">
        <v>17</v>
      </c>
      <c r="H48" s="68">
        <f t="array" ref="H48">INDEX('Нормативные затраты по МЗ'!$C$2:$C$132,MATCH(A48&amp;C48,'Нормативные затраты по МЗ'!$A$2:$A$132&amp;'Нормативные затраты по МЗ'!$B$2:$B$132,0))</f>
        <v>139.74</v>
      </c>
      <c r="I48" s="3">
        <f>HLOOKUP($C48,'Параметры ПФ'!$F$3:$K$4,2,FALSE)</f>
        <v>155.04</v>
      </c>
      <c r="J48" s="3">
        <f t="shared" si="0"/>
        <v>4471.68</v>
      </c>
      <c r="K48" s="4">
        <f>IF(J48&lt;'Параметры ПФ'!$N$7+0.01,'Стандартные программы'!J48,ROUNDDOWN('Параметры ПФ'!$N$7/IF(H48=0,I48,IF(I48&gt;H48,H48,I48)),0)*IF(H48=0,I48,IF(I48&gt;H48,H48,I48)))</f>
        <v>4471.68</v>
      </c>
      <c r="L48" s="3">
        <f t="shared" si="1"/>
        <v>76018.559999999998</v>
      </c>
      <c r="M48" s="25">
        <f>IF(J48&lt;'Параметры ПФ'!$N$7+0.01,E48*F48*G48,ROUNDDOWN('Параметры ПФ'!$N$7/IF(H48=0,I48,IF(I48&gt;H48,H48,I48)),0)*G48)</f>
        <v>544</v>
      </c>
      <c r="N48" s="19">
        <f t="shared" si="2"/>
        <v>0</v>
      </c>
      <c r="O48" s="66" t="b">
        <f t="shared" si="3"/>
        <v>1</v>
      </c>
      <c r="P48" s="67">
        <f t="shared" si="4"/>
        <v>72</v>
      </c>
    </row>
    <row r="49" spans="1:16" x14ac:dyDescent="0.45">
      <c r="A49" s="90" t="s">
        <v>59</v>
      </c>
      <c r="B49" s="90" t="s">
        <v>2117</v>
      </c>
      <c r="C49" s="90" t="s">
        <v>1</v>
      </c>
      <c r="D49" s="91">
        <v>36</v>
      </c>
      <c r="E49" s="91">
        <v>16</v>
      </c>
      <c r="F49" s="92">
        <v>2</v>
      </c>
      <c r="G49" s="92">
        <v>17</v>
      </c>
      <c r="H49" s="68">
        <f t="array" ref="H49">INDEX('Нормативные затраты по МЗ'!$C$2:$C$132,MATCH(A49&amp;C49,'Нормативные затраты по МЗ'!$A$2:$A$132&amp;'Нормативные затраты по МЗ'!$B$2:$B$132,0))</f>
        <v>139.74</v>
      </c>
      <c r="I49" s="3">
        <f>HLOOKUP($C49,'Параметры ПФ'!$F$3:$K$4,2,FALSE)</f>
        <v>155.04</v>
      </c>
      <c r="J49" s="3">
        <f t="shared" si="0"/>
        <v>4471.68</v>
      </c>
      <c r="K49" s="4">
        <f>IF(J49&lt;'Параметры ПФ'!$N$7+0.01,'Стандартные программы'!J49,ROUNDDOWN('Параметры ПФ'!$N$7/IF(H49=0,I49,IF(I49&gt;H49,H49,I49)),0)*IF(H49=0,I49,IF(I49&gt;H49,H49,I49)))</f>
        <v>4471.68</v>
      </c>
      <c r="L49" s="3">
        <f t="shared" si="1"/>
        <v>76018.559999999998</v>
      </c>
      <c r="M49" s="25">
        <f>IF(J49&lt;'Параметры ПФ'!$N$7+0.01,E49*F49*G49,ROUNDDOWN('Параметры ПФ'!$N$7/IF(H49=0,I49,IF(I49&gt;H49,H49,I49)),0)*G49)</f>
        <v>544</v>
      </c>
      <c r="N49" s="19">
        <f t="shared" si="2"/>
        <v>0</v>
      </c>
      <c r="O49" s="66" t="b">
        <f t="shared" si="3"/>
        <v>1</v>
      </c>
      <c r="P49" s="67">
        <f t="shared" si="4"/>
        <v>72</v>
      </c>
    </row>
    <row r="50" spans="1:16" x14ac:dyDescent="0.45">
      <c r="A50" s="90" t="s">
        <v>59</v>
      </c>
      <c r="B50" s="90" t="s">
        <v>2118</v>
      </c>
      <c r="C50" s="90" t="s">
        <v>1</v>
      </c>
      <c r="D50" s="91">
        <v>36</v>
      </c>
      <c r="E50" s="91">
        <v>16</v>
      </c>
      <c r="F50" s="92">
        <v>2</v>
      </c>
      <c r="G50" s="92">
        <v>17</v>
      </c>
      <c r="H50" s="68">
        <f t="array" ref="H50">INDEX('Нормативные затраты по МЗ'!$C$2:$C$132,MATCH(A50&amp;C50,'Нормативные затраты по МЗ'!$A$2:$A$132&amp;'Нормативные затраты по МЗ'!$B$2:$B$132,0))</f>
        <v>139.74</v>
      </c>
      <c r="I50" s="3">
        <f>HLOOKUP($C50,'Параметры ПФ'!$F$3:$K$4,2,FALSE)</f>
        <v>155.04</v>
      </c>
      <c r="J50" s="3">
        <f t="shared" si="0"/>
        <v>4471.68</v>
      </c>
      <c r="K50" s="4">
        <f>IF(J50&lt;'Параметры ПФ'!$N$7+0.01,'Стандартные программы'!J50,ROUNDDOWN('Параметры ПФ'!$N$7/IF(H50=0,I50,IF(I50&gt;H50,H50,I50)),0)*IF(H50=0,I50,IF(I50&gt;H50,H50,I50)))</f>
        <v>4471.68</v>
      </c>
      <c r="L50" s="3">
        <f t="shared" si="1"/>
        <v>76018.559999999998</v>
      </c>
      <c r="M50" s="25">
        <f>IF(J50&lt;'Параметры ПФ'!$N$7+0.01,E50*F50*G50,ROUNDDOWN('Параметры ПФ'!$N$7/IF(H50=0,I50,IF(I50&gt;H50,H50,I50)),0)*G50)</f>
        <v>544</v>
      </c>
      <c r="N50" s="19">
        <f t="shared" si="2"/>
        <v>0</v>
      </c>
      <c r="O50" s="66" t="b">
        <f t="shared" si="3"/>
        <v>1</v>
      </c>
      <c r="P50" s="67">
        <f t="shared" si="4"/>
        <v>72</v>
      </c>
    </row>
    <row r="51" spans="1:16" x14ac:dyDescent="0.45">
      <c r="A51" s="90" t="s">
        <v>59</v>
      </c>
      <c r="B51" s="90" t="s">
        <v>104</v>
      </c>
      <c r="C51" s="90" t="s">
        <v>1</v>
      </c>
      <c r="D51" s="91">
        <v>36</v>
      </c>
      <c r="E51" s="91">
        <v>16</v>
      </c>
      <c r="F51" s="92">
        <v>2</v>
      </c>
      <c r="G51" s="92">
        <v>12</v>
      </c>
      <c r="H51" s="68">
        <f t="array" ref="H51">INDEX('Нормативные затраты по МЗ'!$C$2:$C$132,MATCH(A51&amp;C51,'Нормативные затраты по МЗ'!$A$2:$A$132&amp;'Нормативные затраты по МЗ'!$B$2:$B$132,0))</f>
        <v>139.74</v>
      </c>
      <c r="I51" s="3">
        <f>HLOOKUP($C51,'Параметры ПФ'!$F$3:$K$4,2,FALSE)</f>
        <v>155.04</v>
      </c>
      <c r="J51" s="3">
        <f t="shared" si="0"/>
        <v>4471.68</v>
      </c>
      <c r="K51" s="4">
        <f>IF(J51&lt;'Параметры ПФ'!$N$7+0.01,'Стандартные программы'!J51,ROUNDDOWN('Параметры ПФ'!$N$7/IF(H51=0,I51,IF(I51&gt;H51,H51,I51)),0)*IF(H51=0,I51,IF(I51&gt;H51,H51,I51)))</f>
        <v>4471.68</v>
      </c>
      <c r="L51" s="3">
        <f t="shared" si="1"/>
        <v>53660.160000000003</v>
      </c>
      <c r="M51" s="25">
        <f>IF(J51&lt;'Параметры ПФ'!$N$7+0.01,E51*F51*G51,ROUNDDOWN('Параметры ПФ'!$N$7/IF(H51=0,I51,IF(I51&gt;H51,H51,I51)),0)*G51)</f>
        <v>384</v>
      </c>
      <c r="N51" s="19">
        <f t="shared" si="2"/>
        <v>0</v>
      </c>
      <c r="O51" s="66" t="b">
        <f t="shared" si="3"/>
        <v>1</v>
      </c>
      <c r="P51" s="67">
        <f t="shared" si="4"/>
        <v>72</v>
      </c>
    </row>
    <row r="52" spans="1:16" x14ac:dyDescent="0.45">
      <c r="A52" s="90" t="s">
        <v>59</v>
      </c>
      <c r="B52" s="90" t="s">
        <v>2119</v>
      </c>
      <c r="C52" s="90" t="s">
        <v>34</v>
      </c>
      <c r="D52" s="91">
        <v>36</v>
      </c>
      <c r="E52" s="91">
        <v>16</v>
      </c>
      <c r="F52" s="92">
        <v>2</v>
      </c>
      <c r="G52" s="92">
        <v>12</v>
      </c>
      <c r="H52" s="68">
        <f t="array" ref="H52">INDEX('Нормативные затраты по МЗ'!$C$2:$C$132,MATCH(A52&amp;C52,'Нормативные затраты по МЗ'!$A$2:$A$132&amp;'Нормативные затраты по МЗ'!$B$2:$B$132,0))</f>
        <v>139.74</v>
      </c>
      <c r="I52" s="3">
        <f>HLOOKUP($C52,'Параметры ПФ'!$F$3:$K$4,2,FALSE)</f>
        <v>155.04</v>
      </c>
      <c r="J52" s="3">
        <f t="shared" si="0"/>
        <v>4471.68</v>
      </c>
      <c r="K52" s="4">
        <f>IF(J52&lt;'Параметры ПФ'!$N$7+0.01,'Стандартные программы'!J52,ROUNDDOWN('Параметры ПФ'!$N$7/IF(H52=0,I52,IF(I52&gt;H52,H52,I52)),0)*IF(H52=0,I52,IF(I52&gt;H52,H52,I52)))</f>
        <v>4471.68</v>
      </c>
      <c r="L52" s="3">
        <f t="shared" si="1"/>
        <v>53660.160000000003</v>
      </c>
      <c r="M52" s="25">
        <f>IF(J52&lt;'Параметры ПФ'!$N$7+0.01,E52*F52*G52,ROUNDDOWN('Параметры ПФ'!$N$7/IF(H52=0,I52,IF(I52&gt;H52,H52,I52)),0)*G52)</f>
        <v>384</v>
      </c>
      <c r="N52" s="19">
        <f t="shared" si="2"/>
        <v>0</v>
      </c>
      <c r="O52" s="66" t="b">
        <f t="shared" si="3"/>
        <v>1</v>
      </c>
      <c r="P52" s="67">
        <f t="shared" si="4"/>
        <v>72</v>
      </c>
    </row>
    <row r="53" spans="1:16" x14ac:dyDescent="0.45">
      <c r="A53" s="90" t="s">
        <v>59</v>
      </c>
      <c r="B53" s="90" t="s">
        <v>2120</v>
      </c>
      <c r="C53" s="90" t="s">
        <v>34</v>
      </c>
      <c r="D53" s="91">
        <v>36</v>
      </c>
      <c r="E53" s="91">
        <v>16</v>
      </c>
      <c r="F53" s="92">
        <v>2</v>
      </c>
      <c r="G53" s="92">
        <v>12</v>
      </c>
      <c r="H53" s="68">
        <f t="array" ref="H53">INDEX('Нормативные затраты по МЗ'!$C$2:$C$132,MATCH(A53&amp;C53,'Нормативные затраты по МЗ'!$A$2:$A$132&amp;'Нормативные затраты по МЗ'!$B$2:$B$132,0))</f>
        <v>139.74</v>
      </c>
      <c r="I53" s="3">
        <f>HLOOKUP($C53,'Параметры ПФ'!$F$3:$K$4,2,FALSE)</f>
        <v>155.04</v>
      </c>
      <c r="J53" s="3">
        <f t="shared" si="0"/>
        <v>4471.68</v>
      </c>
      <c r="K53" s="4">
        <f>IF(J53&lt;'Параметры ПФ'!$N$7+0.01,'Стандартные программы'!J53,ROUNDDOWN('Параметры ПФ'!$N$7/IF(H53=0,I53,IF(I53&gt;H53,H53,I53)),0)*IF(H53=0,I53,IF(I53&gt;H53,H53,I53)))</f>
        <v>4471.68</v>
      </c>
      <c r="L53" s="3">
        <f t="shared" si="1"/>
        <v>53660.160000000003</v>
      </c>
      <c r="M53" s="25">
        <f>IF(J53&lt;'Параметры ПФ'!$N$7+0.01,E53*F53*G53,ROUNDDOWN('Параметры ПФ'!$N$7/IF(H53=0,I53,IF(I53&gt;H53,H53,I53)),0)*G53)</f>
        <v>384</v>
      </c>
      <c r="N53" s="19">
        <f t="shared" si="2"/>
        <v>0</v>
      </c>
      <c r="O53" s="66" t="b">
        <f t="shared" si="3"/>
        <v>1</v>
      </c>
      <c r="P53" s="67">
        <f t="shared" si="4"/>
        <v>72</v>
      </c>
    </row>
    <row r="54" spans="1:16" x14ac:dyDescent="0.45">
      <c r="A54" s="90" t="s">
        <v>59</v>
      </c>
      <c r="B54" s="90" t="s">
        <v>105</v>
      </c>
      <c r="C54" s="90" t="s">
        <v>16</v>
      </c>
      <c r="D54" s="91">
        <v>36</v>
      </c>
      <c r="E54" s="91">
        <v>16</v>
      </c>
      <c r="F54" s="92">
        <v>2</v>
      </c>
      <c r="G54" s="92">
        <v>12</v>
      </c>
      <c r="H54" s="68">
        <f t="array" ref="H54">INDEX('Нормативные затраты по МЗ'!$C$2:$C$132,MATCH(A54&amp;C54,'Нормативные затраты по МЗ'!$A$2:$A$132&amp;'Нормативные затраты по МЗ'!$B$2:$B$132,0))</f>
        <v>139.74</v>
      </c>
      <c r="I54" s="3">
        <f>HLOOKUP($C54,'Параметры ПФ'!$F$3:$K$4,2,FALSE)</f>
        <v>155.04</v>
      </c>
      <c r="J54" s="3">
        <f t="shared" si="0"/>
        <v>4471.68</v>
      </c>
      <c r="K54" s="4">
        <f>IF(J54&lt;'Параметры ПФ'!$N$7+0.01,'Стандартные программы'!J54,ROUNDDOWN('Параметры ПФ'!$N$7/IF(H54=0,I54,IF(I54&gt;H54,H54,I54)),0)*IF(H54=0,I54,IF(I54&gt;H54,H54,I54)))</f>
        <v>4471.68</v>
      </c>
      <c r="L54" s="3">
        <f t="shared" si="1"/>
        <v>53660.160000000003</v>
      </c>
      <c r="M54" s="25">
        <f>IF(J54&lt;'Параметры ПФ'!$N$7+0.01,E54*F54*G54,ROUNDDOWN('Параметры ПФ'!$N$7/IF(H54=0,I54,IF(I54&gt;H54,H54,I54)),0)*G54)</f>
        <v>384</v>
      </c>
      <c r="N54" s="19">
        <f t="shared" si="2"/>
        <v>0</v>
      </c>
      <c r="O54" s="66" t="b">
        <f t="shared" si="3"/>
        <v>1</v>
      </c>
      <c r="P54" s="67">
        <f t="shared" si="4"/>
        <v>72</v>
      </c>
    </row>
    <row r="55" spans="1:16" x14ac:dyDescent="0.45">
      <c r="A55" s="90" t="s">
        <v>59</v>
      </c>
      <c r="B55" s="90" t="s">
        <v>106</v>
      </c>
      <c r="C55" s="90" t="s">
        <v>16</v>
      </c>
      <c r="D55" s="91">
        <v>36</v>
      </c>
      <c r="E55" s="91">
        <v>16</v>
      </c>
      <c r="F55" s="92">
        <v>2</v>
      </c>
      <c r="G55" s="92">
        <v>12</v>
      </c>
      <c r="H55" s="68">
        <f t="array" ref="H55">INDEX('Нормативные затраты по МЗ'!$C$2:$C$132,MATCH(A55&amp;C55,'Нормативные затраты по МЗ'!$A$2:$A$132&amp;'Нормативные затраты по МЗ'!$B$2:$B$132,0))</f>
        <v>139.74</v>
      </c>
      <c r="I55" s="3">
        <f>HLOOKUP($C55,'Параметры ПФ'!$F$3:$K$4,2,FALSE)</f>
        <v>155.04</v>
      </c>
      <c r="J55" s="3">
        <f t="shared" si="0"/>
        <v>4471.68</v>
      </c>
      <c r="K55" s="4">
        <f>IF(J55&lt;'Параметры ПФ'!$N$7+0.01,'Стандартные программы'!J55,ROUNDDOWN('Параметры ПФ'!$N$7/IF(H55=0,I55,IF(I55&gt;H55,H55,I55)),0)*IF(H55=0,I55,IF(I55&gt;H55,H55,I55)))</f>
        <v>4471.68</v>
      </c>
      <c r="L55" s="3">
        <f t="shared" si="1"/>
        <v>53660.160000000003</v>
      </c>
      <c r="M55" s="25">
        <f>IF(J55&lt;'Параметры ПФ'!$N$7+0.01,E55*F55*G55,ROUNDDOWN('Параметры ПФ'!$N$7/IF(H55=0,I55,IF(I55&gt;H55,H55,I55)),0)*G55)</f>
        <v>384</v>
      </c>
      <c r="N55" s="19">
        <f t="shared" si="2"/>
        <v>0</v>
      </c>
      <c r="O55" s="66" t="b">
        <f t="shared" si="3"/>
        <v>1</v>
      </c>
      <c r="P55" s="67">
        <f t="shared" si="4"/>
        <v>72</v>
      </c>
    </row>
    <row r="56" spans="1:16" x14ac:dyDescent="0.45">
      <c r="A56" s="90" t="s">
        <v>59</v>
      </c>
      <c r="B56" s="90" t="s">
        <v>2121</v>
      </c>
      <c r="C56" s="90" t="s">
        <v>34</v>
      </c>
      <c r="D56" s="91">
        <v>36</v>
      </c>
      <c r="E56" s="91">
        <v>16</v>
      </c>
      <c r="F56" s="92">
        <v>2</v>
      </c>
      <c r="G56" s="92">
        <v>20</v>
      </c>
      <c r="H56" s="68">
        <f t="array" ref="H56">INDEX('Нормативные затраты по МЗ'!$C$2:$C$132,MATCH(A56&amp;C56,'Нормативные затраты по МЗ'!$A$2:$A$132&amp;'Нормативные затраты по МЗ'!$B$2:$B$132,0))</f>
        <v>139.74</v>
      </c>
      <c r="I56" s="3">
        <f>HLOOKUP($C56,'Параметры ПФ'!$F$3:$K$4,2,FALSE)</f>
        <v>155.04</v>
      </c>
      <c r="J56" s="3">
        <f t="shared" si="0"/>
        <v>4471.68</v>
      </c>
      <c r="K56" s="4">
        <f>IF(J56&lt;'Параметры ПФ'!$N$7+0.01,'Стандартные программы'!J56,ROUNDDOWN('Параметры ПФ'!$N$7/IF(H56=0,I56,IF(I56&gt;H56,H56,I56)),0)*IF(H56=0,I56,IF(I56&gt;H56,H56,I56)))</f>
        <v>4471.68</v>
      </c>
      <c r="L56" s="3">
        <f t="shared" si="1"/>
        <v>89433.600000000006</v>
      </c>
      <c r="M56" s="25">
        <f>IF(J56&lt;'Параметры ПФ'!$N$7+0.01,E56*F56*G56,ROUNDDOWN('Параметры ПФ'!$N$7/IF(H56=0,I56,IF(I56&gt;H56,H56,I56)),0)*G56)</f>
        <v>640</v>
      </c>
      <c r="N56" s="19">
        <f t="shared" si="2"/>
        <v>0</v>
      </c>
      <c r="O56" s="66" t="b">
        <f t="shared" si="3"/>
        <v>1</v>
      </c>
      <c r="P56" s="67">
        <f t="shared" si="4"/>
        <v>72</v>
      </c>
    </row>
    <row r="57" spans="1:16" x14ac:dyDescent="0.45">
      <c r="A57" s="90" t="s">
        <v>59</v>
      </c>
      <c r="B57" s="90" t="s">
        <v>2110</v>
      </c>
      <c r="C57" s="90" t="s">
        <v>1</v>
      </c>
      <c r="D57" s="91">
        <v>36</v>
      </c>
      <c r="E57" s="91">
        <v>16</v>
      </c>
      <c r="F57" s="92">
        <v>2</v>
      </c>
      <c r="G57" s="92">
        <v>12</v>
      </c>
      <c r="H57" s="68">
        <f t="array" ref="H57">INDEX('Нормативные затраты по МЗ'!$C$2:$C$132,MATCH(A57&amp;C57,'Нормативные затраты по МЗ'!$A$2:$A$132&amp;'Нормативные затраты по МЗ'!$B$2:$B$132,0))</f>
        <v>139.74</v>
      </c>
      <c r="I57" s="3">
        <f>HLOOKUP($C57,'Параметры ПФ'!$F$3:$K$4,2,FALSE)</f>
        <v>155.04</v>
      </c>
      <c r="J57" s="3">
        <f t="shared" si="0"/>
        <v>4471.68</v>
      </c>
      <c r="K57" s="4">
        <f>IF(J57&lt;'Параметры ПФ'!$N$7+0.01,'Стандартные программы'!J57,ROUNDDOWN('Параметры ПФ'!$N$7/IF(H57=0,I57,IF(I57&gt;H57,H57,I57)),0)*IF(H57=0,I57,IF(I57&gt;H57,H57,I57)))</f>
        <v>4471.68</v>
      </c>
      <c r="L57" s="3">
        <f t="shared" si="1"/>
        <v>53660.160000000003</v>
      </c>
      <c r="M57" s="25">
        <f>IF(J57&lt;'Параметры ПФ'!$N$7+0.01,E57*F57*G57,ROUNDDOWN('Параметры ПФ'!$N$7/IF(H57=0,I57,IF(I57&gt;H57,H57,I57)),0)*G57)</f>
        <v>384</v>
      </c>
      <c r="N57" s="19">
        <f t="shared" si="2"/>
        <v>0</v>
      </c>
      <c r="O57" s="66" t="b">
        <f t="shared" si="3"/>
        <v>1</v>
      </c>
      <c r="P57" s="67">
        <f t="shared" si="4"/>
        <v>72</v>
      </c>
    </row>
    <row r="58" spans="1:16" x14ac:dyDescent="0.45">
      <c r="A58" s="90" t="s">
        <v>59</v>
      </c>
      <c r="B58" s="90" t="s">
        <v>2111</v>
      </c>
      <c r="C58" s="90" t="s">
        <v>1</v>
      </c>
      <c r="D58" s="91">
        <v>36</v>
      </c>
      <c r="E58" s="91">
        <v>16</v>
      </c>
      <c r="F58" s="92">
        <v>2</v>
      </c>
      <c r="G58" s="92">
        <v>12</v>
      </c>
      <c r="H58" s="68">
        <f t="array" ref="H58">INDEX('Нормативные затраты по МЗ'!$C$2:$C$132,MATCH(A58&amp;C58,'Нормативные затраты по МЗ'!$A$2:$A$132&amp;'Нормативные затраты по МЗ'!$B$2:$B$132,0))</f>
        <v>139.74</v>
      </c>
      <c r="I58" s="3">
        <f>HLOOKUP($C58,'Параметры ПФ'!$F$3:$K$4,2,FALSE)</f>
        <v>155.04</v>
      </c>
      <c r="J58" s="3">
        <f t="shared" si="0"/>
        <v>4471.68</v>
      </c>
      <c r="K58" s="4">
        <f>IF(J58&lt;'Параметры ПФ'!$N$7+0.01,'Стандартные программы'!J58,ROUNDDOWN('Параметры ПФ'!$N$7/IF(H58=0,I58,IF(I58&gt;H58,H58,I58)),0)*IF(H58=0,I58,IF(I58&gt;H58,H58,I58)))</f>
        <v>4471.68</v>
      </c>
      <c r="L58" s="3">
        <f t="shared" si="1"/>
        <v>53660.160000000003</v>
      </c>
      <c r="M58" s="25">
        <f>IF(J58&lt;'Параметры ПФ'!$N$7+0.01,E58*F58*G58,ROUNDDOWN('Параметры ПФ'!$N$7/IF(H58=0,I58,IF(I58&gt;H58,H58,I58)),0)*G58)</f>
        <v>384</v>
      </c>
      <c r="N58" s="19">
        <f t="shared" si="2"/>
        <v>0</v>
      </c>
      <c r="O58" s="66" t="b">
        <f t="shared" si="3"/>
        <v>1</v>
      </c>
      <c r="P58" s="67">
        <f t="shared" si="4"/>
        <v>72</v>
      </c>
    </row>
    <row r="59" spans="1:16" x14ac:dyDescent="0.45">
      <c r="A59" s="90" t="s">
        <v>60</v>
      </c>
      <c r="B59" s="90" t="s">
        <v>113</v>
      </c>
      <c r="C59" s="90" t="s">
        <v>16</v>
      </c>
      <c r="D59" s="91">
        <v>36</v>
      </c>
      <c r="E59" s="91">
        <v>20</v>
      </c>
      <c r="F59" s="92">
        <v>2</v>
      </c>
      <c r="G59" s="122">
        <v>12</v>
      </c>
      <c r="H59" s="68">
        <f t="array" ref="H59">INDEX('Нормативные затраты по МЗ'!$C$2:$C$132,MATCH(A59&amp;C59,'Нормативные затраты по МЗ'!$A$2:$A$132&amp;'Нормативные затраты по МЗ'!$B$2:$B$132,0))</f>
        <v>153.49</v>
      </c>
      <c r="I59" s="3">
        <f>HLOOKUP($C59,'Параметры ПФ'!$F$3:$K$4,2,FALSE)</f>
        <v>155.04</v>
      </c>
      <c r="J59" s="3">
        <f t="shared" si="0"/>
        <v>6139.6</v>
      </c>
      <c r="K59" s="4">
        <f>IF(J59&lt;'Параметры ПФ'!$N$7+0.01,'Стандартные программы'!J59,ROUNDDOWN('Параметры ПФ'!$N$7/IF(H59=0,I59,IF(I59&gt;H59,H59,I59)),0)*IF(H59=0,I59,IF(I59&gt;H59,H59,I59)))</f>
        <v>6139.6</v>
      </c>
      <c r="L59" s="3">
        <f t="shared" si="1"/>
        <v>73675.199999999997</v>
      </c>
      <c r="M59" s="25">
        <f>IF(J59&lt;'Параметры ПФ'!$N$7+0.01,E59*F59*G59,ROUNDDOWN('Параметры ПФ'!$N$7/IF(H59=0,I59,IF(I59&gt;H59,H59,I59)),0)*G59)</f>
        <v>480</v>
      </c>
      <c r="N59" s="19">
        <f t="shared" si="2"/>
        <v>0</v>
      </c>
      <c r="O59" s="66" t="b">
        <f t="shared" si="3"/>
        <v>1</v>
      </c>
      <c r="P59" s="67">
        <f t="shared" si="4"/>
        <v>72</v>
      </c>
    </row>
    <row r="60" spans="1:16" x14ac:dyDescent="0.45">
      <c r="A60" s="90" t="s">
        <v>60</v>
      </c>
      <c r="B60" s="90" t="s">
        <v>114</v>
      </c>
      <c r="C60" s="90" t="s">
        <v>16</v>
      </c>
      <c r="D60" s="91">
        <v>36</v>
      </c>
      <c r="E60" s="91">
        <v>20</v>
      </c>
      <c r="F60" s="92">
        <v>2</v>
      </c>
      <c r="G60" s="122">
        <v>12</v>
      </c>
      <c r="H60" s="68">
        <f t="array" ref="H60">INDEX('Нормативные затраты по МЗ'!$C$2:$C$132,MATCH(A60&amp;C60,'Нормативные затраты по МЗ'!$A$2:$A$132&amp;'Нормативные затраты по МЗ'!$B$2:$B$132,0))</f>
        <v>153.49</v>
      </c>
      <c r="I60" s="3">
        <f>HLOOKUP($C60,'Параметры ПФ'!$F$3:$K$4,2,FALSE)</f>
        <v>155.04</v>
      </c>
      <c r="J60" s="3">
        <f t="shared" si="0"/>
        <v>6139.6</v>
      </c>
      <c r="K60" s="4">
        <f>IF(J60&lt;'Параметры ПФ'!$N$7+0.01,'Стандартные программы'!J60,ROUNDDOWN('Параметры ПФ'!$N$7/IF(H60=0,I60,IF(I60&gt;H60,H60,I60)),0)*IF(H60=0,I60,IF(I60&gt;H60,H60,I60)))</f>
        <v>6139.6</v>
      </c>
      <c r="L60" s="3">
        <f t="shared" si="1"/>
        <v>73675.199999999997</v>
      </c>
      <c r="M60" s="25">
        <f>IF(J60&lt;'Параметры ПФ'!$N$7+0.01,E60*F60*G60,ROUNDDOWN('Параметры ПФ'!$N$7/IF(H60=0,I60,IF(I60&gt;H60,H60,I60)),0)*G60)</f>
        <v>480</v>
      </c>
      <c r="N60" s="19">
        <f t="shared" si="2"/>
        <v>0</v>
      </c>
      <c r="O60" s="66" t="b">
        <f t="shared" si="3"/>
        <v>1</v>
      </c>
      <c r="P60" s="67">
        <f t="shared" si="4"/>
        <v>72</v>
      </c>
    </row>
    <row r="61" spans="1:16" x14ac:dyDescent="0.45">
      <c r="A61" s="90" t="s">
        <v>60</v>
      </c>
      <c r="B61" s="90" t="s">
        <v>115</v>
      </c>
      <c r="C61" s="90" t="s">
        <v>16</v>
      </c>
      <c r="D61" s="91">
        <v>36</v>
      </c>
      <c r="E61" s="91">
        <v>20</v>
      </c>
      <c r="F61" s="92">
        <v>2</v>
      </c>
      <c r="G61" s="122">
        <v>12</v>
      </c>
      <c r="H61" s="68">
        <f t="array" ref="H61">INDEX('Нормативные затраты по МЗ'!$C$2:$C$132,MATCH(A61&amp;C61,'Нормативные затраты по МЗ'!$A$2:$A$132&amp;'Нормативные затраты по МЗ'!$B$2:$B$132,0))</f>
        <v>153.49</v>
      </c>
      <c r="I61" s="3">
        <f>HLOOKUP($C61,'Параметры ПФ'!$F$3:$K$4,2,FALSE)</f>
        <v>155.04</v>
      </c>
      <c r="J61" s="3">
        <f t="shared" si="0"/>
        <v>6139.6</v>
      </c>
      <c r="K61" s="4">
        <f>IF(J61&lt;'Параметры ПФ'!$N$7+0.01,'Стандартные программы'!J61,ROUNDDOWN('Параметры ПФ'!$N$7/IF(H61=0,I61,IF(I61&gt;H61,H61,I61)),0)*IF(H61=0,I61,IF(I61&gt;H61,H61,I61)))</f>
        <v>6139.6</v>
      </c>
      <c r="L61" s="3">
        <f t="shared" si="1"/>
        <v>73675.199999999997</v>
      </c>
      <c r="M61" s="25">
        <f>IF(J61&lt;'Параметры ПФ'!$N$7+0.01,E61*F61*G61,ROUNDDOWN('Параметры ПФ'!$N$7/IF(H61=0,I61,IF(I61&gt;H61,H61,I61)),0)*G61)</f>
        <v>480</v>
      </c>
      <c r="N61" s="19">
        <f t="shared" si="2"/>
        <v>0</v>
      </c>
      <c r="O61" s="66" t="b">
        <f t="shared" si="3"/>
        <v>1</v>
      </c>
      <c r="P61" s="67">
        <f t="shared" si="4"/>
        <v>72</v>
      </c>
    </row>
    <row r="62" spans="1:16" x14ac:dyDescent="0.45">
      <c r="A62" s="90" t="s">
        <v>60</v>
      </c>
      <c r="B62" s="90" t="s">
        <v>116</v>
      </c>
      <c r="C62" s="90" t="s">
        <v>16</v>
      </c>
      <c r="D62" s="91">
        <v>36</v>
      </c>
      <c r="E62" s="91">
        <v>20</v>
      </c>
      <c r="F62" s="92">
        <v>2</v>
      </c>
      <c r="G62" s="122">
        <v>12</v>
      </c>
      <c r="H62" s="68">
        <f t="array" ref="H62">INDEX('Нормативные затраты по МЗ'!$C$2:$C$132,MATCH(A62&amp;C62,'Нормативные затраты по МЗ'!$A$2:$A$132&amp;'Нормативные затраты по МЗ'!$B$2:$B$132,0))</f>
        <v>153.49</v>
      </c>
      <c r="I62" s="3">
        <f>HLOOKUP($C62,'Параметры ПФ'!$F$3:$K$4,2,FALSE)</f>
        <v>155.04</v>
      </c>
      <c r="J62" s="3">
        <f t="shared" si="0"/>
        <v>6139.6</v>
      </c>
      <c r="K62" s="4">
        <f>IF(J62&lt;'Параметры ПФ'!$N$7+0.01,'Стандартные программы'!J62,ROUNDDOWN('Параметры ПФ'!$N$7/IF(H62=0,I62,IF(I62&gt;H62,H62,I62)),0)*IF(H62=0,I62,IF(I62&gt;H62,H62,I62)))</f>
        <v>6139.6</v>
      </c>
      <c r="L62" s="3">
        <f t="shared" si="1"/>
        <v>73675.199999999997</v>
      </c>
      <c r="M62" s="25">
        <f>IF(J62&lt;'Параметры ПФ'!$N$7+0.01,E62*F62*G62,ROUNDDOWN('Параметры ПФ'!$N$7/IF(H62=0,I62,IF(I62&gt;H62,H62,I62)),0)*G62)</f>
        <v>480</v>
      </c>
      <c r="N62" s="19">
        <f t="shared" si="2"/>
        <v>0</v>
      </c>
      <c r="O62" s="66" t="b">
        <f t="shared" si="3"/>
        <v>1</v>
      </c>
      <c r="P62" s="67">
        <f t="shared" si="4"/>
        <v>72</v>
      </c>
    </row>
    <row r="63" spans="1:16" x14ac:dyDescent="0.45">
      <c r="A63" s="90" t="s">
        <v>60</v>
      </c>
      <c r="B63" s="90" t="s">
        <v>117</v>
      </c>
      <c r="C63" s="90" t="s">
        <v>2</v>
      </c>
      <c r="D63" s="91">
        <v>36</v>
      </c>
      <c r="E63" s="91">
        <v>20</v>
      </c>
      <c r="F63" s="92">
        <v>2</v>
      </c>
      <c r="G63" s="122">
        <v>12</v>
      </c>
      <c r="H63" s="68">
        <f t="array" ref="H63">INDEX('Нормативные затраты по МЗ'!$C$2:$C$132,MATCH(A63&amp;C63,'Нормативные затраты по МЗ'!$A$2:$A$132&amp;'Нормативные затраты по МЗ'!$B$2:$B$132,0))</f>
        <v>153.49</v>
      </c>
      <c r="I63" s="3">
        <f>HLOOKUP($C63,'Параметры ПФ'!$F$3:$K$4,2,FALSE)</f>
        <v>155.04</v>
      </c>
      <c r="J63" s="3">
        <f t="shared" si="0"/>
        <v>6139.6</v>
      </c>
      <c r="K63" s="4">
        <f>IF(J63&lt;'Параметры ПФ'!$N$7+0.01,'Стандартные программы'!J63,ROUNDDOWN('Параметры ПФ'!$N$7/IF(H63=0,I63,IF(I63&gt;H63,H63,I63)),0)*IF(H63=0,I63,IF(I63&gt;H63,H63,I63)))</f>
        <v>6139.6</v>
      </c>
      <c r="L63" s="3">
        <f t="shared" si="1"/>
        <v>73675.199999999997</v>
      </c>
      <c r="M63" s="25">
        <f>IF(J63&lt;'Параметры ПФ'!$N$7+0.01,E63*F63*G63,ROUNDDOWN('Параметры ПФ'!$N$7/IF(H63=0,I63,IF(I63&gt;H63,H63,I63)),0)*G63)</f>
        <v>480</v>
      </c>
      <c r="N63" s="19">
        <f t="shared" si="2"/>
        <v>0</v>
      </c>
      <c r="O63" s="66" t="b">
        <f t="shared" si="3"/>
        <v>1</v>
      </c>
      <c r="P63" s="67">
        <f t="shared" si="4"/>
        <v>72</v>
      </c>
    </row>
    <row r="64" spans="1:16" x14ac:dyDescent="0.45">
      <c r="A64" s="90" t="s">
        <v>60</v>
      </c>
      <c r="B64" s="90" t="s">
        <v>118</v>
      </c>
      <c r="C64" s="90" t="s">
        <v>14</v>
      </c>
      <c r="D64" s="91">
        <v>36</v>
      </c>
      <c r="E64" s="91">
        <v>20</v>
      </c>
      <c r="F64" s="92">
        <v>2</v>
      </c>
      <c r="G64" s="122">
        <v>12</v>
      </c>
      <c r="H64" s="68">
        <f t="array" ref="H64">INDEX('Нормативные затраты по МЗ'!$C$2:$C$132,MATCH(A64&amp;C64,'Нормативные затраты по МЗ'!$A$2:$A$132&amp;'Нормативные затраты по МЗ'!$B$2:$B$132,0))</f>
        <v>153.49</v>
      </c>
      <c r="I64" s="3">
        <f>HLOOKUP($C64,'Параметры ПФ'!$F$3:$K$4,2,FALSE)</f>
        <v>155.04</v>
      </c>
      <c r="J64" s="3">
        <f t="shared" si="0"/>
        <v>6139.6</v>
      </c>
      <c r="K64" s="4">
        <f>IF(J64&lt;'Параметры ПФ'!$N$7+0.01,'Стандартные программы'!J64,ROUNDDOWN('Параметры ПФ'!$N$7/IF(H64=0,I64,IF(I64&gt;H64,H64,I64)),0)*IF(H64=0,I64,IF(I64&gt;H64,H64,I64)))</f>
        <v>6139.6</v>
      </c>
      <c r="L64" s="3">
        <f t="shared" si="1"/>
        <v>73675.199999999997</v>
      </c>
      <c r="M64" s="25">
        <f>IF(J64&lt;'Параметры ПФ'!$N$7+0.01,E64*F64*G64,ROUNDDOWN('Параметры ПФ'!$N$7/IF(H64=0,I64,IF(I64&gt;H64,H64,I64)),0)*G64)</f>
        <v>480</v>
      </c>
      <c r="N64" s="19">
        <f t="shared" si="2"/>
        <v>0</v>
      </c>
      <c r="O64" s="66" t="b">
        <f t="shared" si="3"/>
        <v>1</v>
      </c>
      <c r="P64" s="67">
        <f t="shared" si="4"/>
        <v>72</v>
      </c>
    </row>
    <row r="65" spans="1:16" x14ac:dyDescent="0.45">
      <c r="A65" s="90" t="s">
        <v>60</v>
      </c>
      <c r="B65" s="90" t="s">
        <v>119</v>
      </c>
      <c r="C65" s="90" t="s">
        <v>34</v>
      </c>
      <c r="D65" s="91">
        <v>36</v>
      </c>
      <c r="E65" s="91">
        <v>20</v>
      </c>
      <c r="F65" s="92">
        <v>2</v>
      </c>
      <c r="G65" s="122">
        <v>30</v>
      </c>
      <c r="H65" s="68">
        <f t="array" ref="H65">INDEX('Нормативные затраты по МЗ'!$C$2:$C$132,MATCH(A65&amp;C65,'Нормативные затраты по МЗ'!$A$2:$A$132&amp;'Нормативные затраты по МЗ'!$B$2:$B$132,0))</f>
        <v>153.49</v>
      </c>
      <c r="I65" s="3">
        <f>HLOOKUP($C65,'Параметры ПФ'!$F$3:$K$4,2,FALSE)</f>
        <v>155.04</v>
      </c>
      <c r="J65" s="3">
        <f t="shared" si="0"/>
        <v>6139.6</v>
      </c>
      <c r="K65" s="4">
        <f>IF(J65&lt;'Параметры ПФ'!$N$7+0.01,'Стандартные программы'!J65,ROUNDDOWN('Параметры ПФ'!$N$7/IF(H65=0,I65,IF(I65&gt;H65,H65,I65)),0)*IF(H65=0,I65,IF(I65&gt;H65,H65,I65)))</f>
        <v>6139.6</v>
      </c>
      <c r="L65" s="3">
        <f t="shared" si="1"/>
        <v>184188</v>
      </c>
      <c r="M65" s="25">
        <f>IF(J65&lt;'Параметры ПФ'!$N$7+0.01,E65*F65*G65,ROUNDDOWN('Параметры ПФ'!$N$7/IF(H65=0,I65,IF(I65&gt;H65,H65,I65)),0)*G65)</f>
        <v>1200</v>
      </c>
      <c r="N65" s="19">
        <f t="shared" si="2"/>
        <v>0</v>
      </c>
      <c r="O65" s="66" t="b">
        <f t="shared" si="3"/>
        <v>1</v>
      </c>
      <c r="P65" s="67">
        <f t="shared" si="4"/>
        <v>72</v>
      </c>
    </row>
    <row r="66" spans="1:16" x14ac:dyDescent="0.45">
      <c r="A66" s="90" t="s">
        <v>60</v>
      </c>
      <c r="B66" s="90" t="s">
        <v>120</v>
      </c>
      <c r="C66" s="90" t="s">
        <v>1</v>
      </c>
      <c r="D66" s="91">
        <v>36</v>
      </c>
      <c r="E66" s="91">
        <v>20</v>
      </c>
      <c r="F66" s="92">
        <v>2</v>
      </c>
      <c r="G66" s="122">
        <v>12</v>
      </c>
      <c r="H66" s="68">
        <f t="array" ref="H66">INDEX('Нормативные затраты по МЗ'!$C$2:$C$132,MATCH(A66&amp;C66,'Нормативные затраты по МЗ'!$A$2:$A$132&amp;'Нормативные затраты по МЗ'!$B$2:$B$132,0))</f>
        <v>153.49</v>
      </c>
      <c r="I66" s="3">
        <f>HLOOKUP($C66,'Параметры ПФ'!$F$3:$K$4,2,FALSE)</f>
        <v>155.04</v>
      </c>
      <c r="J66" s="3">
        <f t="shared" ref="J66:J129" si="5">IF(H66=0,I66*F66*E66,IF(I66&gt;H66,H66*F66*E66,I66*F66*E66))</f>
        <v>6139.6</v>
      </c>
      <c r="K66" s="4">
        <f>IF(J66&lt;'Параметры ПФ'!$N$7+0.01,'Стандартные программы'!J66,ROUNDDOWN('Параметры ПФ'!$N$7/IF(H66=0,I66,IF(I66&gt;H66,H66,I66)),0)*IF(H66=0,I66,IF(I66&gt;H66,H66,I66)))</f>
        <v>6139.6</v>
      </c>
      <c r="L66" s="3">
        <f t="shared" ref="L66:L129" si="6">K66*G66</f>
        <v>73675.199999999997</v>
      </c>
      <c r="M66" s="25">
        <f>IF(J66&lt;'Параметры ПФ'!$N$7+0.01,E66*F66*G66,ROUNDDOWN('Параметры ПФ'!$N$7/IF(H66=0,I66,IF(I66&gt;H66,H66,I66)),0)*G66)</f>
        <v>480</v>
      </c>
      <c r="N66" s="19">
        <f t="shared" ref="N66:N129" si="7">IF(H66=0,I66*F66*E66,IF(I66&gt;H66,H66*F66*E66,I66*F66*E66))-K66</f>
        <v>0</v>
      </c>
      <c r="O66" s="66" t="b">
        <f t="shared" ref="O66:O129" si="8">IF(I66&gt;=H66,TRUE,FALSE)</f>
        <v>1</v>
      </c>
      <c r="P66" s="67">
        <f t="shared" ref="P66:P129" si="9">D66*F66</f>
        <v>72</v>
      </c>
    </row>
    <row r="67" spans="1:16" x14ac:dyDescent="0.45">
      <c r="A67" s="90" t="s">
        <v>60</v>
      </c>
      <c r="B67" s="90" t="s">
        <v>121</v>
      </c>
      <c r="C67" s="90" t="s">
        <v>1</v>
      </c>
      <c r="D67" s="91">
        <v>36</v>
      </c>
      <c r="E67" s="91">
        <v>20</v>
      </c>
      <c r="F67" s="92">
        <v>2</v>
      </c>
      <c r="G67" s="122">
        <v>12</v>
      </c>
      <c r="H67" s="68">
        <f t="array" ref="H67">INDEX('Нормативные затраты по МЗ'!$C$2:$C$132,MATCH(A67&amp;C67,'Нормативные затраты по МЗ'!$A$2:$A$132&amp;'Нормативные затраты по МЗ'!$B$2:$B$132,0))</f>
        <v>153.49</v>
      </c>
      <c r="I67" s="3">
        <f>HLOOKUP($C67,'Параметры ПФ'!$F$3:$K$4,2,FALSE)</f>
        <v>155.04</v>
      </c>
      <c r="J67" s="3">
        <f t="shared" si="5"/>
        <v>6139.6</v>
      </c>
      <c r="K67" s="4">
        <f>IF(J67&lt;'Параметры ПФ'!$N$7+0.01,'Стандартные программы'!J67,ROUNDDOWN('Параметры ПФ'!$N$7/IF(H67=0,I67,IF(I67&gt;H67,H67,I67)),0)*IF(H67=0,I67,IF(I67&gt;H67,H67,I67)))</f>
        <v>6139.6</v>
      </c>
      <c r="L67" s="3">
        <f t="shared" si="6"/>
        <v>73675.199999999997</v>
      </c>
      <c r="M67" s="25">
        <f>IF(J67&lt;'Параметры ПФ'!$N$7+0.01,E67*F67*G67,ROUNDDOWN('Параметры ПФ'!$N$7/IF(H67=0,I67,IF(I67&gt;H67,H67,I67)),0)*G67)</f>
        <v>480</v>
      </c>
      <c r="N67" s="19">
        <f t="shared" si="7"/>
        <v>0</v>
      </c>
      <c r="O67" s="66" t="b">
        <f t="shared" si="8"/>
        <v>1</v>
      </c>
      <c r="P67" s="67">
        <f t="shared" si="9"/>
        <v>72</v>
      </c>
    </row>
    <row r="68" spans="1:16" x14ac:dyDescent="0.45">
      <c r="A68" s="90" t="s">
        <v>60</v>
      </c>
      <c r="B68" s="90" t="s">
        <v>122</v>
      </c>
      <c r="C68" s="90" t="s">
        <v>15</v>
      </c>
      <c r="D68" s="91">
        <v>36</v>
      </c>
      <c r="E68" s="91">
        <v>20</v>
      </c>
      <c r="F68" s="92">
        <v>2</v>
      </c>
      <c r="G68" s="92">
        <v>10</v>
      </c>
      <c r="H68" s="68">
        <f t="array" ref="H68">INDEX('Нормативные затраты по МЗ'!$C$2:$C$132,MATCH(A68&amp;C68,'Нормативные затраты по МЗ'!$A$2:$A$132&amp;'Нормативные затраты по МЗ'!$B$2:$B$132,0))</f>
        <v>153.49</v>
      </c>
      <c r="I68" s="3">
        <f>HLOOKUP($C68,'Параметры ПФ'!$F$3:$K$4,2,FALSE)</f>
        <v>155.04</v>
      </c>
      <c r="J68" s="3">
        <f t="shared" si="5"/>
        <v>6139.6</v>
      </c>
      <c r="K68" s="4">
        <f>IF(J68&lt;'Параметры ПФ'!$N$7+0.01,'Стандартные программы'!J68,ROUNDDOWN('Параметры ПФ'!$N$7/IF(H68=0,I68,IF(I68&gt;H68,H68,I68)),0)*IF(H68=0,I68,IF(I68&gt;H68,H68,I68)))</f>
        <v>6139.6</v>
      </c>
      <c r="L68" s="3">
        <f t="shared" si="6"/>
        <v>61396</v>
      </c>
      <c r="M68" s="25">
        <f>IF(J68&lt;'Параметры ПФ'!$N$7+0.01,E68*F68*G68,ROUNDDOWN('Параметры ПФ'!$N$7/IF(H68=0,I68,IF(I68&gt;H68,H68,I68)),0)*G68)</f>
        <v>400</v>
      </c>
      <c r="N68" s="19">
        <f t="shared" si="7"/>
        <v>0</v>
      </c>
      <c r="O68" s="66" t="b">
        <f t="shared" si="8"/>
        <v>1</v>
      </c>
      <c r="P68" s="67">
        <f t="shared" si="9"/>
        <v>72</v>
      </c>
    </row>
    <row r="69" spans="1:16" x14ac:dyDescent="0.45">
      <c r="A69" s="90" t="s">
        <v>60</v>
      </c>
      <c r="B69" s="90" t="s">
        <v>123</v>
      </c>
      <c r="C69" s="90" t="s">
        <v>34</v>
      </c>
      <c r="D69" s="91">
        <v>36</v>
      </c>
      <c r="E69" s="91">
        <v>20</v>
      </c>
      <c r="F69" s="92">
        <v>2</v>
      </c>
      <c r="G69" s="122">
        <v>30</v>
      </c>
      <c r="H69" s="68">
        <f t="array" ref="H69">INDEX('Нормативные затраты по МЗ'!$C$2:$C$132,MATCH(A69&amp;C69,'Нормативные затраты по МЗ'!$A$2:$A$132&amp;'Нормативные затраты по МЗ'!$B$2:$B$132,0))</f>
        <v>153.49</v>
      </c>
      <c r="I69" s="3">
        <f>HLOOKUP($C69,'Параметры ПФ'!$F$3:$K$4,2,FALSE)</f>
        <v>155.04</v>
      </c>
      <c r="J69" s="3">
        <f t="shared" si="5"/>
        <v>6139.6</v>
      </c>
      <c r="K69" s="4">
        <f>IF(J69&lt;'Параметры ПФ'!$N$7+0.01,'Стандартные программы'!J69,ROUNDDOWN('Параметры ПФ'!$N$7/IF(H69=0,I69,IF(I69&gt;H69,H69,I69)),0)*IF(H69=0,I69,IF(I69&gt;H69,H69,I69)))</f>
        <v>6139.6</v>
      </c>
      <c r="L69" s="3">
        <f t="shared" si="6"/>
        <v>184188</v>
      </c>
      <c r="M69" s="25">
        <f>IF(J69&lt;'Параметры ПФ'!$N$7+0.01,E69*F69*G69,ROUNDDOWN('Параметры ПФ'!$N$7/IF(H69=0,I69,IF(I69&gt;H69,H69,I69)),0)*G69)</f>
        <v>1200</v>
      </c>
      <c r="N69" s="19">
        <f t="shared" si="7"/>
        <v>0</v>
      </c>
      <c r="O69" s="66" t="b">
        <f t="shared" si="8"/>
        <v>1</v>
      </c>
      <c r="P69" s="67">
        <f t="shared" si="9"/>
        <v>72</v>
      </c>
    </row>
    <row r="70" spans="1:16" x14ac:dyDescent="0.45">
      <c r="A70" s="90" t="s">
        <v>60</v>
      </c>
      <c r="B70" s="90" t="s">
        <v>124</v>
      </c>
      <c r="C70" s="90" t="s">
        <v>34</v>
      </c>
      <c r="D70" s="91">
        <v>36</v>
      </c>
      <c r="E70" s="91">
        <v>20</v>
      </c>
      <c r="F70" s="92">
        <v>2</v>
      </c>
      <c r="G70" s="122">
        <v>30</v>
      </c>
      <c r="H70" s="68">
        <f t="array" ref="H70">INDEX('Нормативные затраты по МЗ'!$C$2:$C$132,MATCH(A70&amp;C70,'Нормативные затраты по МЗ'!$A$2:$A$132&amp;'Нормативные затраты по МЗ'!$B$2:$B$132,0))</f>
        <v>153.49</v>
      </c>
      <c r="I70" s="3">
        <f>HLOOKUP($C70,'Параметры ПФ'!$F$3:$K$4,2,FALSE)</f>
        <v>155.04</v>
      </c>
      <c r="J70" s="3">
        <f t="shared" si="5"/>
        <v>6139.6</v>
      </c>
      <c r="K70" s="4">
        <f>IF(J70&lt;'Параметры ПФ'!$N$7+0.01,'Стандартные программы'!J70,ROUNDDOWN('Параметры ПФ'!$N$7/IF(H70=0,I70,IF(I70&gt;H70,H70,I70)),0)*IF(H70=0,I70,IF(I70&gt;H70,H70,I70)))</f>
        <v>6139.6</v>
      </c>
      <c r="L70" s="3">
        <f t="shared" si="6"/>
        <v>184188</v>
      </c>
      <c r="M70" s="25">
        <f>IF(J70&lt;'Параметры ПФ'!$N$7+0.01,E70*F70*G70,ROUNDDOWN('Параметры ПФ'!$N$7/IF(H70=0,I70,IF(I70&gt;H70,H70,I70)),0)*G70)</f>
        <v>1200</v>
      </c>
      <c r="N70" s="19">
        <f t="shared" si="7"/>
        <v>0</v>
      </c>
      <c r="O70" s="66" t="b">
        <f t="shared" si="8"/>
        <v>1</v>
      </c>
      <c r="P70" s="67">
        <f t="shared" si="9"/>
        <v>72</v>
      </c>
    </row>
    <row r="71" spans="1:16" x14ac:dyDescent="0.45">
      <c r="A71" s="90" t="s">
        <v>60</v>
      </c>
      <c r="B71" s="90" t="s">
        <v>125</v>
      </c>
      <c r="C71" s="90" t="s">
        <v>34</v>
      </c>
      <c r="D71" s="91">
        <v>36</v>
      </c>
      <c r="E71" s="91">
        <v>20</v>
      </c>
      <c r="F71" s="92">
        <v>2</v>
      </c>
      <c r="G71" s="122">
        <v>30</v>
      </c>
      <c r="H71" s="68">
        <f t="array" ref="H71">INDEX('Нормативные затраты по МЗ'!$C$2:$C$132,MATCH(A71&amp;C71,'Нормативные затраты по МЗ'!$A$2:$A$132&amp;'Нормативные затраты по МЗ'!$B$2:$B$132,0))</f>
        <v>153.49</v>
      </c>
      <c r="I71" s="3">
        <f>HLOOKUP($C71,'Параметры ПФ'!$F$3:$K$4,2,FALSE)</f>
        <v>155.04</v>
      </c>
      <c r="J71" s="3">
        <f t="shared" si="5"/>
        <v>6139.6</v>
      </c>
      <c r="K71" s="4">
        <f>IF(J71&lt;'Параметры ПФ'!$N$7+0.01,'Стандартные программы'!J71,ROUNDDOWN('Параметры ПФ'!$N$7/IF(H71=0,I71,IF(I71&gt;H71,H71,I71)),0)*IF(H71=0,I71,IF(I71&gt;H71,H71,I71)))</f>
        <v>6139.6</v>
      </c>
      <c r="L71" s="3">
        <f t="shared" si="6"/>
        <v>184188</v>
      </c>
      <c r="M71" s="25">
        <f>IF(J71&lt;'Параметры ПФ'!$N$7+0.01,E71*F71*G71,ROUNDDOWN('Параметры ПФ'!$N$7/IF(H71=0,I71,IF(I71&gt;H71,H71,I71)),0)*G71)</f>
        <v>1200</v>
      </c>
      <c r="N71" s="19">
        <f t="shared" si="7"/>
        <v>0</v>
      </c>
      <c r="O71" s="66" t="b">
        <f t="shared" si="8"/>
        <v>1</v>
      </c>
      <c r="P71" s="67">
        <f t="shared" si="9"/>
        <v>72</v>
      </c>
    </row>
    <row r="72" spans="1:16" x14ac:dyDescent="0.45">
      <c r="A72" s="90" t="s">
        <v>60</v>
      </c>
      <c r="B72" s="90" t="s">
        <v>126</v>
      </c>
      <c r="C72" s="90" t="s">
        <v>34</v>
      </c>
      <c r="D72" s="91">
        <v>36</v>
      </c>
      <c r="E72" s="91">
        <v>20</v>
      </c>
      <c r="F72" s="92">
        <v>2</v>
      </c>
      <c r="G72" s="122">
        <v>29</v>
      </c>
      <c r="H72" s="68">
        <f t="array" ref="H72">INDEX('Нормативные затраты по МЗ'!$C$2:$C$132,MATCH(A72&amp;C72,'Нормативные затраты по МЗ'!$A$2:$A$132&amp;'Нормативные затраты по МЗ'!$B$2:$B$132,0))</f>
        <v>153.49</v>
      </c>
      <c r="I72" s="3">
        <f>HLOOKUP($C72,'Параметры ПФ'!$F$3:$K$4,2,FALSE)</f>
        <v>155.04</v>
      </c>
      <c r="J72" s="3">
        <f t="shared" si="5"/>
        <v>6139.6</v>
      </c>
      <c r="K72" s="4">
        <f>IF(J72&lt;'Параметры ПФ'!$N$7+0.01,'Стандартные программы'!J72,ROUNDDOWN('Параметры ПФ'!$N$7/IF(H72=0,I72,IF(I72&gt;H72,H72,I72)),0)*IF(H72=0,I72,IF(I72&gt;H72,H72,I72)))</f>
        <v>6139.6</v>
      </c>
      <c r="L72" s="3">
        <f t="shared" si="6"/>
        <v>178048.4</v>
      </c>
      <c r="M72" s="25">
        <f>IF(J72&lt;'Параметры ПФ'!$N$7+0.01,E72*F72*G72,ROUNDDOWN('Параметры ПФ'!$N$7/IF(H72=0,I72,IF(I72&gt;H72,H72,I72)),0)*G72)</f>
        <v>1160</v>
      </c>
      <c r="N72" s="19">
        <f t="shared" si="7"/>
        <v>0</v>
      </c>
      <c r="O72" s="66" t="b">
        <f t="shared" si="8"/>
        <v>1</v>
      </c>
      <c r="P72" s="67">
        <f t="shared" si="9"/>
        <v>72</v>
      </c>
    </row>
    <row r="73" spans="1:16" x14ac:dyDescent="0.45">
      <c r="A73" s="90" t="s">
        <v>60</v>
      </c>
      <c r="B73" s="90" t="s">
        <v>127</v>
      </c>
      <c r="C73" s="90" t="s">
        <v>15</v>
      </c>
      <c r="D73" s="91">
        <v>36</v>
      </c>
      <c r="E73" s="91">
        <v>20</v>
      </c>
      <c r="F73" s="92">
        <v>2</v>
      </c>
      <c r="G73" s="122">
        <v>12</v>
      </c>
      <c r="H73" s="68">
        <f t="array" ref="H73">INDEX('Нормативные затраты по МЗ'!$C$2:$C$132,MATCH(A73&amp;C73,'Нормативные затраты по МЗ'!$A$2:$A$132&amp;'Нормативные затраты по МЗ'!$B$2:$B$132,0))</f>
        <v>153.49</v>
      </c>
      <c r="I73" s="3">
        <f>HLOOKUP($C73,'Параметры ПФ'!$F$3:$K$4,2,FALSE)</f>
        <v>155.04</v>
      </c>
      <c r="J73" s="3">
        <f t="shared" si="5"/>
        <v>6139.6</v>
      </c>
      <c r="K73" s="4">
        <f>IF(J73&lt;'Параметры ПФ'!$N$7+0.01,'Стандартные программы'!J73,ROUNDDOWN('Параметры ПФ'!$N$7/IF(H73=0,I73,IF(I73&gt;H73,H73,I73)),0)*IF(H73=0,I73,IF(I73&gt;H73,H73,I73)))</f>
        <v>6139.6</v>
      </c>
      <c r="L73" s="3">
        <f t="shared" si="6"/>
        <v>73675.199999999997</v>
      </c>
      <c r="M73" s="25">
        <f>IF(J73&lt;'Параметры ПФ'!$N$7+0.01,E73*F73*G73,ROUNDDOWN('Параметры ПФ'!$N$7/IF(H73=0,I73,IF(I73&gt;H73,H73,I73)),0)*G73)</f>
        <v>480</v>
      </c>
      <c r="N73" s="19">
        <f t="shared" si="7"/>
        <v>0</v>
      </c>
      <c r="O73" s="66" t="b">
        <f t="shared" si="8"/>
        <v>1</v>
      </c>
      <c r="P73" s="67">
        <f t="shared" si="9"/>
        <v>72</v>
      </c>
    </row>
    <row r="74" spans="1:16" x14ac:dyDescent="0.45">
      <c r="A74" s="90" t="s">
        <v>60</v>
      </c>
      <c r="B74" s="90" t="s">
        <v>128</v>
      </c>
      <c r="C74" s="90" t="s">
        <v>16</v>
      </c>
      <c r="D74" s="91">
        <v>36</v>
      </c>
      <c r="E74" s="91">
        <v>20</v>
      </c>
      <c r="F74" s="92">
        <v>2</v>
      </c>
      <c r="G74" s="122">
        <v>12</v>
      </c>
      <c r="H74" s="68">
        <f t="array" ref="H74">INDEX('Нормативные затраты по МЗ'!$C$2:$C$132,MATCH(A74&amp;C74,'Нормативные затраты по МЗ'!$A$2:$A$132&amp;'Нормативные затраты по МЗ'!$B$2:$B$132,0))</f>
        <v>153.49</v>
      </c>
      <c r="I74" s="3">
        <f>HLOOKUP($C74,'Параметры ПФ'!$F$3:$K$4,2,FALSE)</f>
        <v>155.04</v>
      </c>
      <c r="J74" s="3">
        <f t="shared" si="5"/>
        <v>6139.6</v>
      </c>
      <c r="K74" s="4">
        <f>IF(J74&lt;'Параметры ПФ'!$N$7+0.01,'Стандартные программы'!J74,ROUNDDOWN('Параметры ПФ'!$N$7/IF(H74=0,I74,IF(I74&gt;H74,H74,I74)),0)*IF(H74=0,I74,IF(I74&gt;H74,H74,I74)))</f>
        <v>6139.6</v>
      </c>
      <c r="L74" s="3">
        <f t="shared" si="6"/>
        <v>73675.199999999997</v>
      </c>
      <c r="M74" s="25">
        <f>IF(J74&lt;'Параметры ПФ'!$N$7+0.01,E74*F74*G74,ROUNDDOWN('Параметры ПФ'!$N$7/IF(H74=0,I74,IF(I74&gt;H74,H74,I74)),0)*G74)</f>
        <v>480</v>
      </c>
      <c r="N74" s="19">
        <f t="shared" si="7"/>
        <v>0</v>
      </c>
      <c r="O74" s="66" t="b">
        <f t="shared" si="8"/>
        <v>1</v>
      </c>
      <c r="P74" s="67">
        <f t="shared" si="9"/>
        <v>72</v>
      </c>
    </row>
    <row r="75" spans="1:16" x14ac:dyDescent="0.45">
      <c r="A75" s="90" t="s">
        <v>60</v>
      </c>
      <c r="B75" s="90" t="s">
        <v>129</v>
      </c>
      <c r="C75" s="90" t="s">
        <v>15</v>
      </c>
      <c r="D75" s="91">
        <v>36</v>
      </c>
      <c r="E75" s="91">
        <v>20</v>
      </c>
      <c r="F75" s="92">
        <v>2</v>
      </c>
      <c r="G75" s="122">
        <v>12</v>
      </c>
      <c r="H75" s="68">
        <f t="array" ref="H75">INDEX('Нормативные затраты по МЗ'!$C$2:$C$132,MATCH(A75&amp;C75,'Нормативные затраты по МЗ'!$A$2:$A$132&amp;'Нормативные затраты по МЗ'!$B$2:$B$132,0))</f>
        <v>153.49</v>
      </c>
      <c r="I75" s="3">
        <f>HLOOKUP($C75,'Параметры ПФ'!$F$3:$K$4,2,FALSE)</f>
        <v>155.04</v>
      </c>
      <c r="J75" s="3">
        <f t="shared" si="5"/>
        <v>6139.6</v>
      </c>
      <c r="K75" s="4">
        <f>IF(J75&lt;'Параметры ПФ'!$N$7+0.01,'Стандартные программы'!J75,ROUNDDOWN('Параметры ПФ'!$N$7/IF(H75=0,I75,IF(I75&gt;H75,H75,I75)),0)*IF(H75=0,I75,IF(I75&gt;H75,H75,I75)))</f>
        <v>6139.6</v>
      </c>
      <c r="L75" s="3">
        <f t="shared" si="6"/>
        <v>73675.199999999997</v>
      </c>
      <c r="M75" s="25">
        <f>IF(J75&lt;'Параметры ПФ'!$N$7+0.01,E75*F75*G75,ROUNDDOWN('Параметры ПФ'!$N$7/IF(H75=0,I75,IF(I75&gt;H75,H75,I75)),0)*G75)</f>
        <v>480</v>
      </c>
      <c r="N75" s="19">
        <f t="shared" si="7"/>
        <v>0</v>
      </c>
      <c r="O75" s="66" t="b">
        <f t="shared" si="8"/>
        <v>1</v>
      </c>
      <c r="P75" s="67">
        <f t="shared" si="9"/>
        <v>72</v>
      </c>
    </row>
    <row r="76" spans="1:16" x14ac:dyDescent="0.45">
      <c r="A76" s="90" t="s">
        <v>60</v>
      </c>
      <c r="B76" s="90" t="s">
        <v>2122</v>
      </c>
      <c r="C76" s="90" t="s">
        <v>1</v>
      </c>
      <c r="D76" s="91">
        <v>36</v>
      </c>
      <c r="E76" s="91">
        <v>20</v>
      </c>
      <c r="F76" s="92">
        <v>2</v>
      </c>
      <c r="G76" s="92">
        <v>10</v>
      </c>
      <c r="H76" s="68">
        <f t="array" ref="H76">INDEX('Нормативные затраты по МЗ'!$C$2:$C$132,MATCH(A76&amp;C76,'Нормативные затраты по МЗ'!$A$2:$A$132&amp;'Нормативные затраты по МЗ'!$B$2:$B$132,0))</f>
        <v>153.49</v>
      </c>
      <c r="I76" s="3">
        <f>HLOOKUP($C76,'Параметры ПФ'!$F$3:$K$4,2,FALSE)</f>
        <v>155.04</v>
      </c>
      <c r="J76" s="3">
        <f t="shared" si="5"/>
        <v>6139.6</v>
      </c>
      <c r="K76" s="4">
        <f>IF(J76&lt;'Параметры ПФ'!$N$7+0.01,'Стандартные программы'!J76,ROUNDDOWN('Параметры ПФ'!$N$7/IF(H76=0,I76,IF(I76&gt;H76,H76,I76)),0)*IF(H76=0,I76,IF(I76&gt;H76,H76,I76)))</f>
        <v>6139.6</v>
      </c>
      <c r="L76" s="3">
        <f t="shared" si="6"/>
        <v>61396</v>
      </c>
      <c r="M76" s="25">
        <f>IF(J76&lt;'Параметры ПФ'!$N$7+0.01,E76*F76*G76,ROUNDDOWN('Параметры ПФ'!$N$7/IF(H76=0,I76,IF(I76&gt;H76,H76,I76)),0)*G76)</f>
        <v>400</v>
      </c>
      <c r="N76" s="19">
        <f t="shared" si="7"/>
        <v>0</v>
      </c>
      <c r="O76" s="66" t="b">
        <f t="shared" si="8"/>
        <v>1</v>
      </c>
      <c r="P76" s="67">
        <f t="shared" si="9"/>
        <v>72</v>
      </c>
    </row>
    <row r="77" spans="1:16" x14ac:dyDescent="0.45">
      <c r="A77" s="90" t="s">
        <v>60</v>
      </c>
      <c r="B77" s="90" t="s">
        <v>2123</v>
      </c>
      <c r="C77" s="90" t="s">
        <v>1</v>
      </c>
      <c r="D77" s="91">
        <v>36</v>
      </c>
      <c r="E77" s="91">
        <v>20</v>
      </c>
      <c r="F77" s="92">
        <v>2</v>
      </c>
      <c r="G77" s="92">
        <v>10</v>
      </c>
      <c r="H77" s="68">
        <f t="array" ref="H77">INDEX('Нормативные затраты по МЗ'!$C$2:$C$132,MATCH(A77&amp;C77,'Нормативные затраты по МЗ'!$A$2:$A$132&amp;'Нормативные затраты по МЗ'!$B$2:$B$132,0))</f>
        <v>153.49</v>
      </c>
      <c r="I77" s="3">
        <f>HLOOKUP($C77,'Параметры ПФ'!$F$3:$K$4,2,FALSE)</f>
        <v>155.04</v>
      </c>
      <c r="J77" s="3">
        <f t="shared" si="5"/>
        <v>6139.6</v>
      </c>
      <c r="K77" s="4">
        <f>IF(J77&lt;'Параметры ПФ'!$N$7+0.01,'Стандартные программы'!J77,ROUNDDOWN('Параметры ПФ'!$N$7/IF(H77=0,I77,IF(I77&gt;H77,H77,I77)),0)*IF(H77=0,I77,IF(I77&gt;H77,H77,I77)))</f>
        <v>6139.6</v>
      </c>
      <c r="L77" s="3">
        <f t="shared" si="6"/>
        <v>61396</v>
      </c>
      <c r="M77" s="25">
        <f>IF(J77&lt;'Параметры ПФ'!$N$7+0.01,E77*F77*G77,ROUNDDOWN('Параметры ПФ'!$N$7/IF(H77=0,I77,IF(I77&gt;H77,H77,I77)),0)*G77)</f>
        <v>400</v>
      </c>
      <c r="N77" s="19">
        <f t="shared" si="7"/>
        <v>0</v>
      </c>
      <c r="O77" s="66" t="b">
        <f t="shared" si="8"/>
        <v>1</v>
      </c>
      <c r="P77" s="67">
        <f t="shared" si="9"/>
        <v>72</v>
      </c>
    </row>
    <row r="78" spans="1:16" x14ac:dyDescent="0.45">
      <c r="A78" s="90" t="s">
        <v>60</v>
      </c>
      <c r="B78" s="90" t="s">
        <v>130</v>
      </c>
      <c r="C78" s="90" t="s">
        <v>1</v>
      </c>
      <c r="D78" s="91">
        <v>36</v>
      </c>
      <c r="E78" s="91">
        <v>20</v>
      </c>
      <c r="F78" s="92">
        <v>2</v>
      </c>
      <c r="G78" s="92">
        <v>10</v>
      </c>
      <c r="H78" s="68">
        <f t="array" ref="H78">INDEX('Нормативные затраты по МЗ'!$C$2:$C$132,MATCH(A78&amp;C78,'Нормативные затраты по МЗ'!$A$2:$A$132&amp;'Нормативные затраты по МЗ'!$B$2:$B$132,0))</f>
        <v>153.49</v>
      </c>
      <c r="I78" s="3">
        <f>HLOOKUP($C78,'Параметры ПФ'!$F$3:$K$4,2,FALSE)</f>
        <v>155.04</v>
      </c>
      <c r="J78" s="3">
        <f t="shared" si="5"/>
        <v>6139.6</v>
      </c>
      <c r="K78" s="4">
        <f>IF(J78&lt;'Параметры ПФ'!$N$7+0.01,'Стандартные программы'!J78,ROUNDDOWN('Параметры ПФ'!$N$7/IF(H78=0,I78,IF(I78&gt;H78,H78,I78)),0)*IF(H78=0,I78,IF(I78&gt;H78,H78,I78)))</f>
        <v>6139.6</v>
      </c>
      <c r="L78" s="3">
        <f t="shared" si="6"/>
        <v>61396</v>
      </c>
      <c r="M78" s="25">
        <f>IF(J78&lt;'Параметры ПФ'!$N$7+0.01,E78*F78*G78,ROUNDDOWN('Параметры ПФ'!$N$7/IF(H78=0,I78,IF(I78&gt;H78,H78,I78)),0)*G78)</f>
        <v>400</v>
      </c>
      <c r="N78" s="19">
        <f t="shared" si="7"/>
        <v>0</v>
      </c>
      <c r="O78" s="66" t="b">
        <f t="shared" si="8"/>
        <v>1</v>
      </c>
      <c r="P78" s="67">
        <f t="shared" si="9"/>
        <v>72</v>
      </c>
    </row>
    <row r="79" spans="1:16" x14ac:dyDescent="0.45">
      <c r="A79" s="90" t="s">
        <v>60</v>
      </c>
      <c r="B79" s="90" t="s">
        <v>131</v>
      </c>
      <c r="C79" s="90" t="s">
        <v>1</v>
      </c>
      <c r="D79" s="91">
        <v>36</v>
      </c>
      <c r="E79" s="91">
        <v>20</v>
      </c>
      <c r="F79" s="92">
        <v>2</v>
      </c>
      <c r="G79" s="92">
        <v>10</v>
      </c>
      <c r="H79" s="68">
        <f t="array" ref="H79">INDEX('Нормативные затраты по МЗ'!$C$2:$C$132,MATCH(A79&amp;C79,'Нормативные затраты по МЗ'!$A$2:$A$132&amp;'Нормативные затраты по МЗ'!$B$2:$B$132,0))</f>
        <v>153.49</v>
      </c>
      <c r="I79" s="3">
        <f>HLOOKUP($C79,'Параметры ПФ'!$F$3:$K$4,2,FALSE)</f>
        <v>155.04</v>
      </c>
      <c r="J79" s="3">
        <f t="shared" si="5"/>
        <v>6139.6</v>
      </c>
      <c r="K79" s="4">
        <f>IF(J79&lt;'Параметры ПФ'!$N$7+0.01,'Стандартные программы'!J79,ROUNDDOWN('Параметры ПФ'!$N$7/IF(H79=0,I79,IF(I79&gt;H79,H79,I79)),0)*IF(H79=0,I79,IF(I79&gt;H79,H79,I79)))</f>
        <v>6139.6</v>
      </c>
      <c r="L79" s="3">
        <f t="shared" si="6"/>
        <v>61396</v>
      </c>
      <c r="M79" s="25">
        <f>IF(J79&lt;'Параметры ПФ'!$N$7+0.01,E79*F79*G79,ROUNDDOWN('Параметры ПФ'!$N$7/IF(H79=0,I79,IF(I79&gt;H79,H79,I79)),0)*G79)</f>
        <v>400</v>
      </c>
      <c r="N79" s="19">
        <f t="shared" si="7"/>
        <v>0</v>
      </c>
      <c r="O79" s="66" t="b">
        <f t="shared" si="8"/>
        <v>1</v>
      </c>
      <c r="P79" s="67">
        <f t="shared" si="9"/>
        <v>72</v>
      </c>
    </row>
    <row r="80" spans="1:16" x14ac:dyDescent="0.45">
      <c r="A80" s="90" t="s">
        <v>60</v>
      </c>
      <c r="B80" s="90" t="s">
        <v>132</v>
      </c>
      <c r="C80" s="90" t="s">
        <v>16</v>
      </c>
      <c r="D80" s="91">
        <v>36</v>
      </c>
      <c r="E80" s="91">
        <v>20</v>
      </c>
      <c r="F80" s="92">
        <v>2</v>
      </c>
      <c r="G80" s="92">
        <v>10</v>
      </c>
      <c r="H80" s="68">
        <f t="array" ref="H80">INDEX('Нормативные затраты по МЗ'!$C$2:$C$132,MATCH(A80&amp;C80,'Нормативные затраты по МЗ'!$A$2:$A$132&amp;'Нормативные затраты по МЗ'!$B$2:$B$132,0))</f>
        <v>153.49</v>
      </c>
      <c r="I80" s="3">
        <f>HLOOKUP($C80,'Параметры ПФ'!$F$3:$K$4,2,FALSE)</f>
        <v>155.04</v>
      </c>
      <c r="J80" s="3">
        <f t="shared" si="5"/>
        <v>6139.6</v>
      </c>
      <c r="K80" s="4">
        <f>IF(J80&lt;'Параметры ПФ'!$N$7+0.01,'Стандартные программы'!J80,ROUNDDOWN('Параметры ПФ'!$N$7/IF(H80=0,I80,IF(I80&gt;H80,H80,I80)),0)*IF(H80=0,I80,IF(I80&gt;H80,H80,I80)))</f>
        <v>6139.6</v>
      </c>
      <c r="L80" s="3">
        <f t="shared" si="6"/>
        <v>61396</v>
      </c>
      <c r="M80" s="25">
        <f>IF(J80&lt;'Параметры ПФ'!$N$7+0.01,E80*F80*G80,ROUNDDOWN('Параметры ПФ'!$N$7/IF(H80=0,I80,IF(I80&gt;H80,H80,I80)),0)*G80)</f>
        <v>400</v>
      </c>
      <c r="N80" s="19">
        <f t="shared" si="7"/>
        <v>0</v>
      </c>
      <c r="O80" s="66" t="b">
        <f t="shared" si="8"/>
        <v>1</v>
      </c>
      <c r="P80" s="67">
        <f t="shared" si="9"/>
        <v>72</v>
      </c>
    </row>
    <row r="81" spans="1:16" x14ac:dyDescent="0.45">
      <c r="A81" s="90" t="s">
        <v>60</v>
      </c>
      <c r="B81" s="90" t="s">
        <v>133</v>
      </c>
      <c r="C81" s="90" t="s">
        <v>16</v>
      </c>
      <c r="D81" s="91">
        <v>36</v>
      </c>
      <c r="E81" s="91">
        <v>20</v>
      </c>
      <c r="F81" s="92">
        <v>2</v>
      </c>
      <c r="G81" s="92">
        <v>10</v>
      </c>
      <c r="H81" s="68">
        <f t="array" ref="H81">INDEX('Нормативные затраты по МЗ'!$C$2:$C$132,MATCH(A81&amp;C81,'Нормативные затраты по МЗ'!$A$2:$A$132&amp;'Нормативные затраты по МЗ'!$B$2:$B$132,0))</f>
        <v>153.49</v>
      </c>
      <c r="I81" s="3">
        <f>HLOOKUP($C81,'Параметры ПФ'!$F$3:$K$4,2,FALSE)</f>
        <v>155.04</v>
      </c>
      <c r="J81" s="3">
        <f t="shared" si="5"/>
        <v>6139.6</v>
      </c>
      <c r="K81" s="4">
        <f>IF(J81&lt;'Параметры ПФ'!$N$7+0.01,'Стандартные программы'!J81,ROUNDDOWN('Параметры ПФ'!$N$7/IF(H81=0,I81,IF(I81&gt;H81,H81,I81)),0)*IF(H81=0,I81,IF(I81&gt;H81,H81,I81)))</f>
        <v>6139.6</v>
      </c>
      <c r="L81" s="3">
        <f t="shared" si="6"/>
        <v>61396</v>
      </c>
      <c r="M81" s="25">
        <f>IF(J81&lt;'Параметры ПФ'!$N$7+0.01,E81*F81*G81,ROUNDDOWN('Параметры ПФ'!$N$7/IF(H81=0,I81,IF(I81&gt;H81,H81,I81)),0)*G81)</f>
        <v>400</v>
      </c>
      <c r="N81" s="19">
        <f t="shared" si="7"/>
        <v>0</v>
      </c>
      <c r="O81" s="66" t="b">
        <f t="shared" si="8"/>
        <v>1</v>
      </c>
      <c r="P81" s="67">
        <f t="shared" si="9"/>
        <v>72</v>
      </c>
    </row>
    <row r="82" spans="1:16" x14ac:dyDescent="0.45">
      <c r="A82" s="90" t="s">
        <v>60</v>
      </c>
      <c r="B82" s="90" t="s">
        <v>134</v>
      </c>
      <c r="C82" s="90" t="s">
        <v>16</v>
      </c>
      <c r="D82" s="91">
        <v>36</v>
      </c>
      <c r="E82" s="91">
        <v>20</v>
      </c>
      <c r="F82" s="92">
        <v>2</v>
      </c>
      <c r="G82" s="92">
        <v>10</v>
      </c>
      <c r="H82" s="68">
        <f t="array" ref="H82">INDEX('Нормативные затраты по МЗ'!$C$2:$C$132,MATCH(A82&amp;C82,'Нормативные затраты по МЗ'!$A$2:$A$132&amp;'Нормативные затраты по МЗ'!$B$2:$B$132,0))</f>
        <v>153.49</v>
      </c>
      <c r="I82" s="3">
        <f>HLOOKUP($C82,'Параметры ПФ'!$F$3:$K$4,2,FALSE)</f>
        <v>155.04</v>
      </c>
      <c r="J82" s="3">
        <f t="shared" si="5"/>
        <v>6139.6</v>
      </c>
      <c r="K82" s="4">
        <f>IF(J82&lt;'Параметры ПФ'!$N$7+0.01,'Стандартные программы'!J82,ROUNDDOWN('Параметры ПФ'!$N$7/IF(H82=0,I82,IF(I82&gt;H82,H82,I82)),0)*IF(H82=0,I82,IF(I82&gt;H82,H82,I82)))</f>
        <v>6139.6</v>
      </c>
      <c r="L82" s="3">
        <f t="shared" si="6"/>
        <v>61396</v>
      </c>
      <c r="M82" s="25">
        <f>IF(J82&lt;'Параметры ПФ'!$N$7+0.01,E82*F82*G82,ROUNDDOWN('Параметры ПФ'!$N$7/IF(H82=0,I82,IF(I82&gt;H82,H82,I82)),0)*G82)</f>
        <v>400</v>
      </c>
      <c r="N82" s="19">
        <f t="shared" si="7"/>
        <v>0</v>
      </c>
      <c r="O82" s="66" t="b">
        <f t="shared" si="8"/>
        <v>1</v>
      </c>
      <c r="P82" s="67">
        <f t="shared" si="9"/>
        <v>72</v>
      </c>
    </row>
    <row r="83" spans="1:16" x14ac:dyDescent="0.45">
      <c r="A83" s="90" t="s">
        <v>60</v>
      </c>
      <c r="B83" s="90" t="s">
        <v>135</v>
      </c>
      <c r="C83" s="90" t="s">
        <v>16</v>
      </c>
      <c r="D83" s="91">
        <v>36</v>
      </c>
      <c r="E83" s="91">
        <v>20</v>
      </c>
      <c r="F83" s="92">
        <v>2</v>
      </c>
      <c r="G83" s="92">
        <v>10</v>
      </c>
      <c r="H83" s="68">
        <f t="array" ref="H83">INDEX('Нормативные затраты по МЗ'!$C$2:$C$132,MATCH(A83&amp;C83,'Нормативные затраты по МЗ'!$A$2:$A$132&amp;'Нормативные затраты по МЗ'!$B$2:$B$132,0))</f>
        <v>153.49</v>
      </c>
      <c r="I83" s="3">
        <f>HLOOKUP($C83,'Параметры ПФ'!$F$3:$K$4,2,FALSE)</f>
        <v>155.04</v>
      </c>
      <c r="J83" s="3">
        <f t="shared" si="5"/>
        <v>6139.6</v>
      </c>
      <c r="K83" s="4">
        <f>IF(J83&lt;'Параметры ПФ'!$N$7+0.01,'Стандартные программы'!J83,ROUNDDOWN('Параметры ПФ'!$N$7/IF(H83=0,I83,IF(I83&gt;H83,H83,I83)),0)*IF(H83=0,I83,IF(I83&gt;H83,H83,I83)))</f>
        <v>6139.6</v>
      </c>
      <c r="L83" s="3">
        <f t="shared" si="6"/>
        <v>61396</v>
      </c>
      <c r="M83" s="25">
        <f>IF(J83&lt;'Параметры ПФ'!$N$7+0.01,E83*F83*G83,ROUNDDOWN('Параметры ПФ'!$N$7/IF(H83=0,I83,IF(I83&gt;H83,H83,I83)),0)*G83)</f>
        <v>400</v>
      </c>
      <c r="N83" s="19">
        <f t="shared" si="7"/>
        <v>0</v>
      </c>
      <c r="O83" s="66" t="b">
        <f t="shared" si="8"/>
        <v>1</v>
      </c>
      <c r="P83" s="67">
        <f t="shared" si="9"/>
        <v>72</v>
      </c>
    </row>
    <row r="84" spans="1:16" x14ac:dyDescent="0.45">
      <c r="A84" s="90" t="s">
        <v>60</v>
      </c>
      <c r="B84" s="90" t="s">
        <v>136</v>
      </c>
      <c r="C84" s="90" t="s">
        <v>2</v>
      </c>
      <c r="D84" s="91">
        <v>36</v>
      </c>
      <c r="E84" s="91">
        <v>20</v>
      </c>
      <c r="F84" s="92">
        <v>2</v>
      </c>
      <c r="G84" s="92">
        <v>10</v>
      </c>
      <c r="H84" s="68">
        <f t="array" ref="H84">INDEX('Нормативные затраты по МЗ'!$C$2:$C$132,MATCH(A84&amp;C84,'Нормативные затраты по МЗ'!$A$2:$A$132&amp;'Нормативные затраты по МЗ'!$B$2:$B$132,0))</f>
        <v>153.49</v>
      </c>
      <c r="I84" s="3">
        <f>HLOOKUP($C84,'Параметры ПФ'!$F$3:$K$4,2,FALSE)</f>
        <v>155.04</v>
      </c>
      <c r="J84" s="3">
        <f t="shared" si="5"/>
        <v>6139.6</v>
      </c>
      <c r="K84" s="4">
        <f>IF(J84&lt;'Параметры ПФ'!$N$7+0.01,'Стандартные программы'!J84,ROUNDDOWN('Параметры ПФ'!$N$7/IF(H84=0,I84,IF(I84&gt;H84,H84,I84)),0)*IF(H84=0,I84,IF(I84&gt;H84,H84,I84)))</f>
        <v>6139.6</v>
      </c>
      <c r="L84" s="3">
        <f t="shared" si="6"/>
        <v>61396</v>
      </c>
      <c r="M84" s="25">
        <f>IF(J84&lt;'Параметры ПФ'!$N$7+0.01,E84*F84*G84,ROUNDDOWN('Параметры ПФ'!$N$7/IF(H84=0,I84,IF(I84&gt;H84,H84,I84)),0)*G84)</f>
        <v>400</v>
      </c>
      <c r="N84" s="19">
        <f t="shared" si="7"/>
        <v>0</v>
      </c>
      <c r="O84" s="66" t="b">
        <f t="shared" si="8"/>
        <v>1</v>
      </c>
      <c r="P84" s="67">
        <f t="shared" si="9"/>
        <v>72</v>
      </c>
    </row>
    <row r="85" spans="1:16" x14ac:dyDescent="0.45">
      <c r="A85" s="90" t="s">
        <v>60</v>
      </c>
      <c r="B85" s="90" t="s">
        <v>137</v>
      </c>
      <c r="C85" s="90" t="s">
        <v>2</v>
      </c>
      <c r="D85" s="91">
        <v>36</v>
      </c>
      <c r="E85" s="91">
        <v>20</v>
      </c>
      <c r="F85" s="92">
        <v>2</v>
      </c>
      <c r="G85" s="92">
        <v>10</v>
      </c>
      <c r="H85" s="68">
        <f t="array" ref="H85">INDEX('Нормативные затраты по МЗ'!$C$2:$C$132,MATCH(A85&amp;C85,'Нормативные затраты по МЗ'!$A$2:$A$132&amp;'Нормативные затраты по МЗ'!$B$2:$B$132,0))</f>
        <v>153.49</v>
      </c>
      <c r="I85" s="3">
        <f>HLOOKUP($C85,'Параметры ПФ'!$F$3:$K$4,2,FALSE)</f>
        <v>155.04</v>
      </c>
      <c r="J85" s="3">
        <f t="shared" si="5"/>
        <v>6139.6</v>
      </c>
      <c r="K85" s="4">
        <f>IF(J85&lt;'Параметры ПФ'!$N$7+0.01,'Стандартные программы'!J85,ROUNDDOWN('Параметры ПФ'!$N$7/IF(H85=0,I85,IF(I85&gt;H85,H85,I85)),0)*IF(H85=0,I85,IF(I85&gt;H85,H85,I85)))</f>
        <v>6139.6</v>
      </c>
      <c r="L85" s="3">
        <f t="shared" si="6"/>
        <v>61396</v>
      </c>
      <c r="M85" s="25">
        <f>IF(J85&lt;'Параметры ПФ'!$N$7+0.01,E85*F85*G85,ROUNDDOWN('Параметры ПФ'!$N$7/IF(H85=0,I85,IF(I85&gt;H85,H85,I85)),0)*G85)</f>
        <v>400</v>
      </c>
      <c r="N85" s="19">
        <f t="shared" si="7"/>
        <v>0</v>
      </c>
      <c r="O85" s="66" t="b">
        <f t="shared" si="8"/>
        <v>1</v>
      </c>
      <c r="P85" s="67">
        <f t="shared" si="9"/>
        <v>72</v>
      </c>
    </row>
    <row r="86" spans="1:16" x14ac:dyDescent="0.45">
      <c r="A86" s="90" t="s">
        <v>60</v>
      </c>
      <c r="B86" s="90" t="s">
        <v>138</v>
      </c>
      <c r="C86" s="90" t="s">
        <v>15</v>
      </c>
      <c r="D86" s="91">
        <v>36</v>
      </c>
      <c r="E86" s="91">
        <v>20</v>
      </c>
      <c r="F86" s="92">
        <v>2</v>
      </c>
      <c r="G86" s="92">
        <v>10</v>
      </c>
      <c r="H86" s="68">
        <f t="array" ref="H86">INDEX('Нормативные затраты по МЗ'!$C$2:$C$132,MATCH(A86&amp;C86,'Нормативные затраты по МЗ'!$A$2:$A$132&amp;'Нормативные затраты по МЗ'!$B$2:$B$132,0))</f>
        <v>153.49</v>
      </c>
      <c r="I86" s="3">
        <f>HLOOKUP($C86,'Параметры ПФ'!$F$3:$K$4,2,FALSE)</f>
        <v>155.04</v>
      </c>
      <c r="J86" s="3">
        <f t="shared" si="5"/>
        <v>6139.6</v>
      </c>
      <c r="K86" s="4">
        <f>IF(J86&lt;'Параметры ПФ'!$N$7+0.01,'Стандартные программы'!J86,ROUNDDOWN('Параметры ПФ'!$N$7/IF(H86=0,I86,IF(I86&gt;H86,H86,I86)),0)*IF(H86=0,I86,IF(I86&gt;H86,H86,I86)))</f>
        <v>6139.6</v>
      </c>
      <c r="L86" s="3">
        <f t="shared" si="6"/>
        <v>61396</v>
      </c>
      <c r="M86" s="25">
        <f>IF(J86&lt;'Параметры ПФ'!$N$7+0.01,E86*F86*G86,ROUNDDOWN('Параметры ПФ'!$N$7/IF(H86=0,I86,IF(I86&gt;H86,H86,I86)),0)*G86)</f>
        <v>400</v>
      </c>
      <c r="N86" s="19">
        <f t="shared" si="7"/>
        <v>0</v>
      </c>
      <c r="O86" s="66" t="b">
        <f t="shared" si="8"/>
        <v>1</v>
      </c>
      <c r="P86" s="67">
        <f t="shared" si="9"/>
        <v>72</v>
      </c>
    </row>
    <row r="87" spans="1:16" x14ac:dyDescent="0.45">
      <c r="A87" s="90" t="s">
        <v>60</v>
      </c>
      <c r="B87" s="90" t="s">
        <v>138</v>
      </c>
      <c r="C87" s="90" t="s">
        <v>15</v>
      </c>
      <c r="D87" s="91">
        <v>36</v>
      </c>
      <c r="E87" s="91">
        <v>20</v>
      </c>
      <c r="F87" s="92">
        <v>2</v>
      </c>
      <c r="G87" s="92">
        <v>10</v>
      </c>
      <c r="H87" s="68">
        <f t="array" ref="H87">INDEX('Нормативные затраты по МЗ'!$C$2:$C$132,MATCH(A87&amp;C87,'Нормативные затраты по МЗ'!$A$2:$A$132&amp;'Нормативные затраты по МЗ'!$B$2:$B$132,0))</f>
        <v>153.49</v>
      </c>
      <c r="I87" s="3">
        <f>HLOOKUP($C87,'Параметры ПФ'!$F$3:$K$4,2,FALSE)</f>
        <v>155.04</v>
      </c>
      <c r="J87" s="3">
        <f t="shared" si="5"/>
        <v>6139.6</v>
      </c>
      <c r="K87" s="4">
        <f>IF(J87&lt;'Параметры ПФ'!$N$7+0.01,'Стандартные программы'!J87,ROUNDDOWN('Параметры ПФ'!$N$7/IF(H87=0,I87,IF(I87&gt;H87,H87,I87)),0)*IF(H87=0,I87,IF(I87&gt;H87,H87,I87)))</f>
        <v>6139.6</v>
      </c>
      <c r="L87" s="3">
        <f t="shared" si="6"/>
        <v>61396</v>
      </c>
      <c r="M87" s="25">
        <f>IF(J87&lt;'Параметры ПФ'!$N$7+0.01,E87*F87*G87,ROUNDDOWN('Параметры ПФ'!$N$7/IF(H87=0,I87,IF(I87&gt;H87,H87,I87)),0)*G87)</f>
        <v>400</v>
      </c>
      <c r="N87" s="19">
        <f t="shared" si="7"/>
        <v>0</v>
      </c>
      <c r="O87" s="66" t="b">
        <f t="shared" si="8"/>
        <v>1</v>
      </c>
      <c r="P87" s="67">
        <f t="shared" si="9"/>
        <v>72</v>
      </c>
    </row>
    <row r="88" spans="1:16" x14ac:dyDescent="0.45">
      <c r="A88" s="90" t="s">
        <v>60</v>
      </c>
      <c r="B88" s="90" t="s">
        <v>139</v>
      </c>
      <c r="C88" s="90" t="s">
        <v>34</v>
      </c>
      <c r="D88" s="91">
        <v>36</v>
      </c>
      <c r="E88" s="91">
        <v>20</v>
      </c>
      <c r="F88" s="92">
        <v>2</v>
      </c>
      <c r="G88" s="122">
        <v>29</v>
      </c>
      <c r="H88" s="68">
        <f t="array" ref="H88">INDEX('Нормативные затраты по МЗ'!$C$2:$C$132,MATCH(A88&amp;C88,'Нормативные затраты по МЗ'!$A$2:$A$132&amp;'Нормативные затраты по МЗ'!$B$2:$B$132,0))</f>
        <v>153.49</v>
      </c>
      <c r="I88" s="3">
        <f>HLOOKUP($C88,'Параметры ПФ'!$F$3:$K$4,2,FALSE)</f>
        <v>155.04</v>
      </c>
      <c r="J88" s="3">
        <f t="shared" si="5"/>
        <v>6139.6</v>
      </c>
      <c r="K88" s="4">
        <f>IF(J88&lt;'Параметры ПФ'!$N$7+0.01,'Стандартные программы'!J88,ROUNDDOWN('Параметры ПФ'!$N$7/IF(H88=0,I88,IF(I88&gt;H88,H88,I88)),0)*IF(H88=0,I88,IF(I88&gt;H88,H88,I88)))</f>
        <v>6139.6</v>
      </c>
      <c r="L88" s="3">
        <f t="shared" si="6"/>
        <v>178048.4</v>
      </c>
      <c r="M88" s="25">
        <f>IF(J88&lt;'Параметры ПФ'!$N$7+0.01,E88*F88*G88,ROUNDDOWN('Параметры ПФ'!$N$7/IF(H88=0,I88,IF(I88&gt;H88,H88,I88)),0)*G88)</f>
        <v>1160</v>
      </c>
      <c r="N88" s="19">
        <f t="shared" si="7"/>
        <v>0</v>
      </c>
      <c r="O88" s="66" t="b">
        <f t="shared" si="8"/>
        <v>1</v>
      </c>
      <c r="P88" s="67">
        <f t="shared" si="9"/>
        <v>72</v>
      </c>
    </row>
    <row r="89" spans="1:16" x14ac:dyDescent="0.45">
      <c r="A89" s="90" t="s">
        <v>60</v>
      </c>
      <c r="B89" s="90" t="s">
        <v>140</v>
      </c>
      <c r="C89" s="90" t="s">
        <v>1</v>
      </c>
      <c r="D89" s="91">
        <v>36</v>
      </c>
      <c r="E89" s="91">
        <v>20</v>
      </c>
      <c r="F89" s="92">
        <v>2</v>
      </c>
      <c r="G89" s="122">
        <v>12</v>
      </c>
      <c r="H89" s="68">
        <f t="array" ref="H89">INDEX('Нормативные затраты по МЗ'!$C$2:$C$132,MATCH(A89&amp;C89,'Нормативные затраты по МЗ'!$A$2:$A$132&amp;'Нормативные затраты по МЗ'!$B$2:$B$132,0))</f>
        <v>153.49</v>
      </c>
      <c r="I89" s="3">
        <f>HLOOKUP($C89,'Параметры ПФ'!$F$3:$K$4,2,FALSE)</f>
        <v>155.04</v>
      </c>
      <c r="J89" s="3">
        <f t="shared" si="5"/>
        <v>6139.6</v>
      </c>
      <c r="K89" s="4">
        <f>IF(J89&lt;'Параметры ПФ'!$N$7+0.01,'Стандартные программы'!J89,ROUNDDOWN('Параметры ПФ'!$N$7/IF(H89=0,I89,IF(I89&gt;H89,H89,I89)),0)*IF(H89=0,I89,IF(I89&gt;H89,H89,I89)))</f>
        <v>6139.6</v>
      </c>
      <c r="L89" s="3">
        <f t="shared" si="6"/>
        <v>73675.199999999997</v>
      </c>
      <c r="M89" s="25">
        <f>IF(J89&lt;'Параметры ПФ'!$N$7+0.01,E89*F89*G89,ROUNDDOWN('Параметры ПФ'!$N$7/IF(H89=0,I89,IF(I89&gt;H89,H89,I89)),0)*G89)</f>
        <v>480</v>
      </c>
      <c r="N89" s="19">
        <f t="shared" si="7"/>
        <v>0</v>
      </c>
      <c r="O89" s="66" t="b">
        <f t="shared" si="8"/>
        <v>1</v>
      </c>
      <c r="P89" s="67">
        <f t="shared" si="9"/>
        <v>72</v>
      </c>
    </row>
    <row r="90" spans="1:16" x14ac:dyDescent="0.45">
      <c r="A90" s="90" t="s">
        <v>60</v>
      </c>
      <c r="B90" s="90" t="s">
        <v>141</v>
      </c>
      <c r="C90" s="90" t="s">
        <v>1</v>
      </c>
      <c r="D90" s="91">
        <v>36</v>
      </c>
      <c r="E90" s="91">
        <v>20</v>
      </c>
      <c r="F90" s="92">
        <v>2</v>
      </c>
      <c r="G90" s="122">
        <v>12</v>
      </c>
      <c r="H90" s="68">
        <f t="array" ref="H90">INDEX('Нормативные затраты по МЗ'!$C$2:$C$132,MATCH(A90&amp;C90,'Нормативные затраты по МЗ'!$A$2:$A$132&amp;'Нормативные затраты по МЗ'!$B$2:$B$132,0))</f>
        <v>153.49</v>
      </c>
      <c r="I90" s="3">
        <f>HLOOKUP($C90,'Параметры ПФ'!$F$3:$K$4,2,FALSE)</f>
        <v>155.04</v>
      </c>
      <c r="J90" s="3">
        <f t="shared" si="5"/>
        <v>6139.6</v>
      </c>
      <c r="K90" s="4">
        <f>IF(J90&lt;'Параметры ПФ'!$N$7+0.01,'Стандартные программы'!J90,ROUNDDOWN('Параметры ПФ'!$N$7/IF(H90=0,I90,IF(I90&gt;H90,H90,I90)),0)*IF(H90=0,I90,IF(I90&gt;H90,H90,I90)))</f>
        <v>6139.6</v>
      </c>
      <c r="L90" s="3">
        <f t="shared" si="6"/>
        <v>73675.199999999997</v>
      </c>
      <c r="M90" s="25">
        <f>IF(J90&lt;'Параметры ПФ'!$N$7+0.01,E90*F90*G90,ROUNDDOWN('Параметры ПФ'!$N$7/IF(H90=0,I90,IF(I90&gt;H90,H90,I90)),0)*G90)</f>
        <v>480</v>
      </c>
      <c r="N90" s="19">
        <f t="shared" si="7"/>
        <v>0</v>
      </c>
      <c r="O90" s="66" t="b">
        <f t="shared" si="8"/>
        <v>1</v>
      </c>
      <c r="P90" s="67">
        <f t="shared" si="9"/>
        <v>72</v>
      </c>
    </row>
    <row r="91" spans="1:16" x14ac:dyDescent="0.45">
      <c r="A91" s="90" t="s">
        <v>60</v>
      </c>
      <c r="B91" s="90" t="s">
        <v>142</v>
      </c>
      <c r="C91" s="90" t="s">
        <v>34</v>
      </c>
      <c r="D91" s="91">
        <v>36</v>
      </c>
      <c r="E91" s="91">
        <v>20</v>
      </c>
      <c r="F91" s="92">
        <v>2</v>
      </c>
      <c r="G91" s="122">
        <v>29</v>
      </c>
      <c r="H91" s="68">
        <f t="array" ref="H91">INDEX('Нормативные затраты по МЗ'!$C$2:$C$132,MATCH(A91&amp;C91,'Нормативные затраты по МЗ'!$A$2:$A$132&amp;'Нормативные затраты по МЗ'!$B$2:$B$132,0))</f>
        <v>153.49</v>
      </c>
      <c r="I91" s="3">
        <f>HLOOKUP($C91,'Параметры ПФ'!$F$3:$K$4,2,FALSE)</f>
        <v>155.04</v>
      </c>
      <c r="J91" s="3">
        <f t="shared" si="5"/>
        <v>6139.6</v>
      </c>
      <c r="K91" s="4">
        <f>IF(J91&lt;'Параметры ПФ'!$N$7+0.01,'Стандартные программы'!J91,ROUNDDOWN('Параметры ПФ'!$N$7/IF(H91=0,I91,IF(I91&gt;H91,H91,I91)),0)*IF(H91=0,I91,IF(I91&gt;H91,H91,I91)))</f>
        <v>6139.6</v>
      </c>
      <c r="L91" s="3">
        <f t="shared" si="6"/>
        <v>178048.4</v>
      </c>
      <c r="M91" s="25">
        <f>IF(J91&lt;'Параметры ПФ'!$N$7+0.01,E91*F91*G91,ROUNDDOWN('Параметры ПФ'!$N$7/IF(H91=0,I91,IF(I91&gt;H91,H91,I91)),0)*G91)</f>
        <v>1160</v>
      </c>
      <c r="N91" s="19">
        <f t="shared" si="7"/>
        <v>0</v>
      </c>
      <c r="O91" s="66" t="b">
        <f t="shared" si="8"/>
        <v>1</v>
      </c>
      <c r="P91" s="67">
        <f t="shared" si="9"/>
        <v>72</v>
      </c>
    </row>
    <row r="92" spans="1:16" x14ac:dyDescent="0.45">
      <c r="A92" s="90" t="s">
        <v>60</v>
      </c>
      <c r="B92" s="90" t="s">
        <v>143</v>
      </c>
      <c r="C92" s="90" t="s">
        <v>34</v>
      </c>
      <c r="D92" s="91">
        <v>36</v>
      </c>
      <c r="E92" s="91">
        <v>20</v>
      </c>
      <c r="F92" s="92">
        <v>2</v>
      </c>
      <c r="G92" s="122">
        <v>29</v>
      </c>
      <c r="H92" s="68">
        <f t="array" ref="H92">INDEX('Нормативные затраты по МЗ'!$C$2:$C$132,MATCH(A92&amp;C92,'Нормативные затраты по МЗ'!$A$2:$A$132&amp;'Нормативные затраты по МЗ'!$B$2:$B$132,0))</f>
        <v>153.49</v>
      </c>
      <c r="I92" s="3">
        <f>HLOOKUP($C92,'Параметры ПФ'!$F$3:$K$4,2,FALSE)</f>
        <v>155.04</v>
      </c>
      <c r="J92" s="3">
        <f t="shared" si="5"/>
        <v>6139.6</v>
      </c>
      <c r="K92" s="4">
        <f>IF(J92&lt;'Параметры ПФ'!$N$7+0.01,'Стандартные программы'!J92,ROUNDDOWN('Параметры ПФ'!$N$7/IF(H92=0,I92,IF(I92&gt;H92,H92,I92)),0)*IF(H92=0,I92,IF(I92&gt;H92,H92,I92)))</f>
        <v>6139.6</v>
      </c>
      <c r="L92" s="3">
        <f t="shared" si="6"/>
        <v>178048.4</v>
      </c>
      <c r="M92" s="25">
        <f>IF(J92&lt;'Параметры ПФ'!$N$7+0.01,E92*F92*G92,ROUNDDOWN('Параметры ПФ'!$N$7/IF(H92=0,I92,IF(I92&gt;H92,H92,I92)),0)*G92)</f>
        <v>1160</v>
      </c>
      <c r="N92" s="19">
        <f t="shared" si="7"/>
        <v>0</v>
      </c>
      <c r="O92" s="66" t="b">
        <f t="shared" si="8"/>
        <v>1</v>
      </c>
      <c r="P92" s="67">
        <f t="shared" si="9"/>
        <v>72</v>
      </c>
    </row>
    <row r="93" spans="1:16" x14ac:dyDescent="0.45">
      <c r="A93" s="90" t="s">
        <v>60</v>
      </c>
      <c r="B93" s="90" t="s">
        <v>144</v>
      </c>
      <c r="C93" s="90" t="s">
        <v>15</v>
      </c>
      <c r="D93" s="91">
        <v>36</v>
      </c>
      <c r="E93" s="91">
        <v>20</v>
      </c>
      <c r="F93" s="92">
        <v>2</v>
      </c>
      <c r="G93" s="122">
        <v>12</v>
      </c>
      <c r="H93" s="68">
        <f t="array" ref="H93">INDEX('Нормативные затраты по МЗ'!$C$2:$C$132,MATCH(A93&amp;C93,'Нормативные затраты по МЗ'!$A$2:$A$132&amp;'Нормативные затраты по МЗ'!$B$2:$B$132,0))</f>
        <v>153.49</v>
      </c>
      <c r="I93" s="3">
        <f>HLOOKUP($C93,'Параметры ПФ'!$F$3:$K$4,2,FALSE)</f>
        <v>155.04</v>
      </c>
      <c r="J93" s="3">
        <f t="shared" si="5"/>
        <v>6139.6</v>
      </c>
      <c r="K93" s="4">
        <f>IF(J93&lt;'Параметры ПФ'!$N$7+0.01,'Стандартные программы'!J93,ROUNDDOWN('Параметры ПФ'!$N$7/IF(H93=0,I93,IF(I93&gt;H93,H93,I93)),0)*IF(H93=0,I93,IF(I93&gt;H93,H93,I93)))</f>
        <v>6139.6</v>
      </c>
      <c r="L93" s="3">
        <f t="shared" si="6"/>
        <v>73675.199999999997</v>
      </c>
      <c r="M93" s="25">
        <f>IF(J93&lt;'Параметры ПФ'!$N$7+0.01,E93*F93*G93,ROUNDDOWN('Параметры ПФ'!$N$7/IF(H93=0,I93,IF(I93&gt;H93,H93,I93)),0)*G93)</f>
        <v>480</v>
      </c>
      <c r="N93" s="19">
        <f t="shared" si="7"/>
        <v>0</v>
      </c>
      <c r="O93" s="66" t="b">
        <f t="shared" si="8"/>
        <v>1</v>
      </c>
      <c r="P93" s="67">
        <f t="shared" si="9"/>
        <v>72</v>
      </c>
    </row>
    <row r="94" spans="1:16" x14ac:dyDescent="0.45">
      <c r="A94" s="90" t="s">
        <v>60</v>
      </c>
      <c r="B94" s="90" t="s">
        <v>145</v>
      </c>
      <c r="C94" s="90" t="s">
        <v>15</v>
      </c>
      <c r="D94" s="91">
        <v>36</v>
      </c>
      <c r="E94" s="91">
        <v>20</v>
      </c>
      <c r="F94" s="92">
        <v>2</v>
      </c>
      <c r="G94" s="122">
        <v>12</v>
      </c>
      <c r="H94" s="68">
        <f t="array" ref="H94">INDEX('Нормативные затраты по МЗ'!$C$2:$C$132,MATCH(A94&amp;C94,'Нормативные затраты по МЗ'!$A$2:$A$132&amp;'Нормативные затраты по МЗ'!$B$2:$B$132,0))</f>
        <v>153.49</v>
      </c>
      <c r="I94" s="3">
        <f>HLOOKUP($C94,'Параметры ПФ'!$F$3:$K$4,2,FALSE)</f>
        <v>155.04</v>
      </c>
      <c r="J94" s="3">
        <f t="shared" si="5"/>
        <v>6139.6</v>
      </c>
      <c r="K94" s="4">
        <f>IF(J94&lt;'Параметры ПФ'!$N$7+0.01,'Стандартные программы'!J94,ROUNDDOWN('Параметры ПФ'!$N$7/IF(H94=0,I94,IF(I94&gt;H94,H94,I94)),0)*IF(H94=0,I94,IF(I94&gt;H94,H94,I94)))</f>
        <v>6139.6</v>
      </c>
      <c r="L94" s="3">
        <f t="shared" si="6"/>
        <v>73675.199999999997</v>
      </c>
      <c r="M94" s="25">
        <f>IF(J94&lt;'Параметры ПФ'!$N$7+0.01,E94*F94*G94,ROUNDDOWN('Параметры ПФ'!$N$7/IF(H94=0,I94,IF(I94&gt;H94,H94,I94)),0)*G94)</f>
        <v>480</v>
      </c>
      <c r="N94" s="19">
        <f t="shared" si="7"/>
        <v>0</v>
      </c>
      <c r="O94" s="66" t="b">
        <f t="shared" si="8"/>
        <v>1</v>
      </c>
      <c r="P94" s="67">
        <f t="shared" si="9"/>
        <v>72</v>
      </c>
    </row>
    <row r="95" spans="1:16" x14ac:dyDescent="0.45">
      <c r="A95" s="90" t="s">
        <v>60</v>
      </c>
      <c r="B95" s="90" t="s">
        <v>2122</v>
      </c>
      <c r="C95" s="90" t="s">
        <v>1</v>
      </c>
      <c r="D95" s="91">
        <v>36</v>
      </c>
      <c r="E95" s="91">
        <v>16</v>
      </c>
      <c r="F95" s="92">
        <v>2</v>
      </c>
      <c r="G95" s="122">
        <v>12</v>
      </c>
      <c r="H95" s="68">
        <f t="array" ref="H95">INDEX('Нормативные затраты по МЗ'!$C$2:$C$132,MATCH(A95&amp;C95,'Нормативные затраты по МЗ'!$A$2:$A$132&amp;'Нормативные затраты по МЗ'!$B$2:$B$132,0))</f>
        <v>153.49</v>
      </c>
      <c r="I95" s="3">
        <f>HLOOKUP($C95,'Параметры ПФ'!$F$3:$K$4,2,FALSE)</f>
        <v>155.04</v>
      </c>
      <c r="J95" s="3">
        <f t="shared" si="5"/>
        <v>4911.68</v>
      </c>
      <c r="K95" s="4">
        <f>IF(J95&lt;'Параметры ПФ'!$N$7+0.01,'Стандартные программы'!J95,ROUNDDOWN('Параметры ПФ'!$N$7/IF(H95=0,I95,IF(I95&gt;H95,H95,I95)),0)*IF(H95=0,I95,IF(I95&gt;H95,H95,I95)))</f>
        <v>4911.68</v>
      </c>
      <c r="L95" s="3">
        <f t="shared" si="6"/>
        <v>58940.160000000003</v>
      </c>
      <c r="M95" s="25">
        <f>IF(J95&lt;'Параметры ПФ'!$N$7+0.01,E95*F95*G95,ROUNDDOWN('Параметры ПФ'!$N$7/IF(H95=0,I95,IF(I95&gt;H95,H95,I95)),0)*G95)</f>
        <v>384</v>
      </c>
      <c r="N95" s="19">
        <f t="shared" si="7"/>
        <v>0</v>
      </c>
      <c r="O95" s="66" t="b">
        <f t="shared" si="8"/>
        <v>1</v>
      </c>
      <c r="P95" s="67">
        <f t="shared" si="9"/>
        <v>72</v>
      </c>
    </row>
    <row r="96" spans="1:16" x14ac:dyDescent="0.45">
      <c r="A96" s="90" t="s">
        <v>60</v>
      </c>
      <c r="B96" s="90" t="s">
        <v>2123</v>
      </c>
      <c r="C96" s="90" t="s">
        <v>1</v>
      </c>
      <c r="D96" s="91">
        <v>36</v>
      </c>
      <c r="E96" s="91">
        <v>16</v>
      </c>
      <c r="F96" s="92">
        <v>2</v>
      </c>
      <c r="G96" s="92">
        <v>10</v>
      </c>
      <c r="H96" s="68">
        <f t="array" ref="H96">INDEX('Нормативные затраты по МЗ'!$C$2:$C$132,MATCH(A96&amp;C96,'Нормативные затраты по МЗ'!$A$2:$A$132&amp;'Нормативные затраты по МЗ'!$B$2:$B$132,0))</f>
        <v>153.49</v>
      </c>
      <c r="I96" s="3">
        <f>HLOOKUP($C96,'Параметры ПФ'!$F$3:$K$4,2,FALSE)</f>
        <v>155.04</v>
      </c>
      <c r="J96" s="3">
        <f t="shared" si="5"/>
        <v>4911.68</v>
      </c>
      <c r="K96" s="4">
        <f>IF(J96&lt;'Параметры ПФ'!$N$7+0.01,'Стандартные программы'!J96,ROUNDDOWN('Параметры ПФ'!$N$7/IF(H96=0,I96,IF(I96&gt;H96,H96,I96)),0)*IF(H96=0,I96,IF(I96&gt;H96,H96,I96)))</f>
        <v>4911.68</v>
      </c>
      <c r="L96" s="3">
        <f t="shared" si="6"/>
        <v>49116.800000000003</v>
      </c>
      <c r="M96" s="25">
        <f>IF(J96&lt;'Параметры ПФ'!$N$7+0.01,E96*F96*G96,ROUNDDOWN('Параметры ПФ'!$N$7/IF(H96=0,I96,IF(I96&gt;H96,H96,I96)),0)*G96)</f>
        <v>320</v>
      </c>
      <c r="N96" s="19">
        <f t="shared" si="7"/>
        <v>0</v>
      </c>
      <c r="O96" s="66" t="b">
        <f t="shared" si="8"/>
        <v>1</v>
      </c>
      <c r="P96" s="67">
        <f t="shared" si="9"/>
        <v>72</v>
      </c>
    </row>
    <row r="97" spans="1:16" x14ac:dyDescent="0.45">
      <c r="A97" s="90" t="s">
        <v>60</v>
      </c>
      <c r="B97" s="90" t="s">
        <v>130</v>
      </c>
      <c r="C97" s="90" t="s">
        <v>1</v>
      </c>
      <c r="D97" s="91">
        <v>36</v>
      </c>
      <c r="E97" s="91">
        <v>16</v>
      </c>
      <c r="F97" s="92">
        <v>2</v>
      </c>
      <c r="G97" s="122">
        <v>12</v>
      </c>
      <c r="H97" s="68">
        <f t="array" ref="H97">INDEX('Нормативные затраты по МЗ'!$C$2:$C$132,MATCH(A97&amp;C97,'Нормативные затраты по МЗ'!$A$2:$A$132&amp;'Нормативные затраты по МЗ'!$B$2:$B$132,0))</f>
        <v>153.49</v>
      </c>
      <c r="I97" s="3">
        <f>HLOOKUP($C97,'Параметры ПФ'!$F$3:$K$4,2,FALSE)</f>
        <v>155.04</v>
      </c>
      <c r="J97" s="3">
        <f t="shared" si="5"/>
        <v>4911.68</v>
      </c>
      <c r="K97" s="4">
        <f>IF(J97&lt;'Параметры ПФ'!$N$7+0.01,'Стандартные программы'!J97,ROUNDDOWN('Параметры ПФ'!$N$7/IF(H97=0,I97,IF(I97&gt;H97,H97,I97)),0)*IF(H97=0,I97,IF(I97&gt;H97,H97,I97)))</f>
        <v>4911.68</v>
      </c>
      <c r="L97" s="3">
        <f t="shared" si="6"/>
        <v>58940.160000000003</v>
      </c>
      <c r="M97" s="25">
        <f>IF(J97&lt;'Параметры ПФ'!$N$7+0.01,E97*F97*G97,ROUNDDOWN('Параметры ПФ'!$N$7/IF(H97=0,I97,IF(I97&gt;H97,H97,I97)),0)*G97)</f>
        <v>384</v>
      </c>
      <c r="N97" s="19">
        <f t="shared" si="7"/>
        <v>0</v>
      </c>
      <c r="O97" s="66" t="b">
        <f t="shared" si="8"/>
        <v>1</v>
      </c>
      <c r="P97" s="67">
        <f t="shared" si="9"/>
        <v>72</v>
      </c>
    </row>
    <row r="98" spans="1:16" x14ac:dyDescent="0.45">
      <c r="A98" s="90" t="s">
        <v>60</v>
      </c>
      <c r="B98" s="90" t="s">
        <v>131</v>
      </c>
      <c r="C98" s="90" t="s">
        <v>1</v>
      </c>
      <c r="D98" s="91">
        <v>36</v>
      </c>
      <c r="E98" s="91">
        <v>16</v>
      </c>
      <c r="F98" s="92">
        <v>2</v>
      </c>
      <c r="G98" s="92">
        <v>10</v>
      </c>
      <c r="H98" s="68">
        <f t="array" ref="H98">INDEX('Нормативные затраты по МЗ'!$C$2:$C$132,MATCH(A98&amp;C98,'Нормативные затраты по МЗ'!$A$2:$A$132&amp;'Нормативные затраты по МЗ'!$B$2:$B$132,0))</f>
        <v>153.49</v>
      </c>
      <c r="I98" s="3">
        <f>HLOOKUP($C98,'Параметры ПФ'!$F$3:$K$4,2,FALSE)</f>
        <v>155.04</v>
      </c>
      <c r="J98" s="3">
        <f t="shared" si="5"/>
        <v>4911.68</v>
      </c>
      <c r="K98" s="4">
        <f>IF(J98&lt;'Параметры ПФ'!$N$7+0.01,'Стандартные программы'!J98,ROUNDDOWN('Параметры ПФ'!$N$7/IF(H98=0,I98,IF(I98&gt;H98,H98,I98)),0)*IF(H98=0,I98,IF(I98&gt;H98,H98,I98)))</f>
        <v>4911.68</v>
      </c>
      <c r="L98" s="3">
        <f t="shared" si="6"/>
        <v>49116.800000000003</v>
      </c>
      <c r="M98" s="25">
        <f>IF(J98&lt;'Параметры ПФ'!$N$7+0.01,E98*F98*G98,ROUNDDOWN('Параметры ПФ'!$N$7/IF(H98=0,I98,IF(I98&gt;H98,H98,I98)),0)*G98)</f>
        <v>320</v>
      </c>
      <c r="N98" s="19">
        <f t="shared" si="7"/>
        <v>0</v>
      </c>
      <c r="O98" s="66" t="b">
        <f t="shared" si="8"/>
        <v>1</v>
      </c>
      <c r="P98" s="67">
        <f t="shared" si="9"/>
        <v>72</v>
      </c>
    </row>
    <row r="99" spans="1:16" x14ac:dyDescent="0.45">
      <c r="A99" s="90" t="s">
        <v>60</v>
      </c>
      <c r="B99" s="90" t="s">
        <v>132</v>
      </c>
      <c r="C99" s="90" t="s">
        <v>16</v>
      </c>
      <c r="D99" s="91">
        <v>36</v>
      </c>
      <c r="E99" s="91">
        <v>16</v>
      </c>
      <c r="F99" s="92">
        <v>2</v>
      </c>
      <c r="G99" s="92">
        <v>10</v>
      </c>
      <c r="H99" s="68">
        <f t="array" ref="H99">INDEX('Нормативные затраты по МЗ'!$C$2:$C$132,MATCH(A99&amp;C99,'Нормативные затраты по МЗ'!$A$2:$A$132&amp;'Нормативные затраты по МЗ'!$B$2:$B$132,0))</f>
        <v>153.49</v>
      </c>
      <c r="I99" s="3">
        <f>HLOOKUP($C99,'Параметры ПФ'!$F$3:$K$4,2,FALSE)</f>
        <v>155.04</v>
      </c>
      <c r="J99" s="3">
        <f t="shared" si="5"/>
        <v>4911.68</v>
      </c>
      <c r="K99" s="4">
        <f>IF(J99&lt;'Параметры ПФ'!$N$7+0.01,'Стандартные программы'!J99,ROUNDDOWN('Параметры ПФ'!$N$7/IF(H99=0,I99,IF(I99&gt;H99,H99,I99)),0)*IF(H99=0,I99,IF(I99&gt;H99,H99,I99)))</f>
        <v>4911.68</v>
      </c>
      <c r="L99" s="3">
        <f t="shared" si="6"/>
        <v>49116.800000000003</v>
      </c>
      <c r="M99" s="25">
        <f>IF(J99&lt;'Параметры ПФ'!$N$7+0.01,E99*F99*G99,ROUNDDOWN('Параметры ПФ'!$N$7/IF(H99=0,I99,IF(I99&gt;H99,H99,I99)),0)*G99)</f>
        <v>320</v>
      </c>
      <c r="N99" s="19">
        <f t="shared" si="7"/>
        <v>0</v>
      </c>
      <c r="O99" s="66" t="b">
        <f t="shared" si="8"/>
        <v>1</v>
      </c>
      <c r="P99" s="67">
        <f t="shared" si="9"/>
        <v>72</v>
      </c>
    </row>
    <row r="100" spans="1:16" x14ac:dyDescent="0.45">
      <c r="A100" s="90" t="s">
        <v>60</v>
      </c>
      <c r="B100" s="90" t="s">
        <v>133</v>
      </c>
      <c r="C100" s="90" t="s">
        <v>16</v>
      </c>
      <c r="D100" s="91">
        <v>36</v>
      </c>
      <c r="E100" s="91">
        <v>16</v>
      </c>
      <c r="F100" s="92">
        <v>2</v>
      </c>
      <c r="G100" s="92">
        <v>10</v>
      </c>
      <c r="H100" s="68">
        <f t="array" ref="H100">INDEX('Нормативные затраты по МЗ'!$C$2:$C$132,MATCH(A100&amp;C100,'Нормативные затраты по МЗ'!$A$2:$A$132&amp;'Нормативные затраты по МЗ'!$B$2:$B$132,0))</f>
        <v>153.49</v>
      </c>
      <c r="I100" s="3">
        <f>HLOOKUP($C100,'Параметры ПФ'!$F$3:$K$4,2,FALSE)</f>
        <v>155.04</v>
      </c>
      <c r="J100" s="3">
        <f t="shared" si="5"/>
        <v>4911.68</v>
      </c>
      <c r="K100" s="4">
        <f>IF(J100&lt;'Параметры ПФ'!$N$7+0.01,'Стандартные программы'!J100,ROUNDDOWN('Параметры ПФ'!$N$7/IF(H100=0,I100,IF(I100&gt;H100,H100,I100)),0)*IF(H100=0,I100,IF(I100&gt;H100,H100,I100)))</f>
        <v>4911.68</v>
      </c>
      <c r="L100" s="3">
        <f t="shared" si="6"/>
        <v>49116.800000000003</v>
      </c>
      <c r="M100" s="25">
        <f>IF(J100&lt;'Параметры ПФ'!$N$7+0.01,E100*F100*G100,ROUNDDOWN('Параметры ПФ'!$N$7/IF(H100=0,I100,IF(I100&gt;H100,H100,I100)),0)*G100)</f>
        <v>320</v>
      </c>
      <c r="N100" s="19">
        <f t="shared" si="7"/>
        <v>0</v>
      </c>
      <c r="O100" s="66" t="b">
        <f t="shared" si="8"/>
        <v>1</v>
      </c>
      <c r="P100" s="67">
        <f t="shared" si="9"/>
        <v>72</v>
      </c>
    </row>
    <row r="101" spans="1:16" x14ac:dyDescent="0.45">
      <c r="A101" s="90" t="s">
        <v>60</v>
      </c>
      <c r="B101" s="90" t="s">
        <v>134</v>
      </c>
      <c r="C101" s="90" t="s">
        <v>16</v>
      </c>
      <c r="D101" s="91">
        <v>36</v>
      </c>
      <c r="E101" s="91">
        <v>16</v>
      </c>
      <c r="F101" s="92">
        <v>2</v>
      </c>
      <c r="G101" s="92">
        <v>10</v>
      </c>
      <c r="H101" s="68">
        <f t="array" ref="H101">INDEX('Нормативные затраты по МЗ'!$C$2:$C$132,MATCH(A101&amp;C101,'Нормативные затраты по МЗ'!$A$2:$A$132&amp;'Нормативные затраты по МЗ'!$B$2:$B$132,0))</f>
        <v>153.49</v>
      </c>
      <c r="I101" s="3">
        <f>HLOOKUP($C101,'Параметры ПФ'!$F$3:$K$4,2,FALSE)</f>
        <v>155.04</v>
      </c>
      <c r="J101" s="3">
        <f t="shared" si="5"/>
        <v>4911.68</v>
      </c>
      <c r="K101" s="4">
        <f>IF(J101&lt;'Параметры ПФ'!$N$7+0.01,'Стандартные программы'!J101,ROUNDDOWN('Параметры ПФ'!$N$7/IF(H101=0,I101,IF(I101&gt;H101,H101,I101)),0)*IF(H101=0,I101,IF(I101&gt;H101,H101,I101)))</f>
        <v>4911.68</v>
      </c>
      <c r="L101" s="3">
        <f t="shared" si="6"/>
        <v>49116.800000000003</v>
      </c>
      <c r="M101" s="25">
        <f>IF(J101&lt;'Параметры ПФ'!$N$7+0.01,E101*F101*G101,ROUNDDOWN('Параметры ПФ'!$N$7/IF(H101=0,I101,IF(I101&gt;H101,H101,I101)),0)*G101)</f>
        <v>320</v>
      </c>
      <c r="N101" s="19">
        <f t="shared" si="7"/>
        <v>0</v>
      </c>
      <c r="O101" s="66" t="b">
        <f t="shared" si="8"/>
        <v>1</v>
      </c>
      <c r="P101" s="67">
        <f t="shared" si="9"/>
        <v>72</v>
      </c>
    </row>
    <row r="102" spans="1:16" x14ac:dyDescent="0.45">
      <c r="A102" s="90" t="s">
        <v>60</v>
      </c>
      <c r="B102" s="90" t="s">
        <v>135</v>
      </c>
      <c r="C102" s="90" t="s">
        <v>16</v>
      </c>
      <c r="D102" s="91">
        <v>36</v>
      </c>
      <c r="E102" s="91">
        <v>16</v>
      </c>
      <c r="F102" s="92">
        <v>2</v>
      </c>
      <c r="G102" s="92">
        <v>10</v>
      </c>
      <c r="H102" s="68">
        <f t="array" ref="H102">INDEX('Нормативные затраты по МЗ'!$C$2:$C$132,MATCH(A102&amp;C102,'Нормативные затраты по МЗ'!$A$2:$A$132&amp;'Нормативные затраты по МЗ'!$B$2:$B$132,0))</f>
        <v>153.49</v>
      </c>
      <c r="I102" s="3">
        <f>HLOOKUP($C102,'Параметры ПФ'!$F$3:$K$4,2,FALSE)</f>
        <v>155.04</v>
      </c>
      <c r="J102" s="3">
        <f t="shared" si="5"/>
        <v>4911.68</v>
      </c>
      <c r="K102" s="4">
        <f>IF(J102&lt;'Параметры ПФ'!$N$7+0.01,'Стандартные программы'!J102,ROUNDDOWN('Параметры ПФ'!$N$7/IF(H102=0,I102,IF(I102&gt;H102,H102,I102)),0)*IF(H102=0,I102,IF(I102&gt;H102,H102,I102)))</f>
        <v>4911.68</v>
      </c>
      <c r="L102" s="3">
        <f t="shared" si="6"/>
        <v>49116.800000000003</v>
      </c>
      <c r="M102" s="25">
        <f>IF(J102&lt;'Параметры ПФ'!$N$7+0.01,E102*F102*G102,ROUNDDOWN('Параметры ПФ'!$N$7/IF(H102=0,I102,IF(I102&gt;H102,H102,I102)),0)*G102)</f>
        <v>320</v>
      </c>
      <c r="N102" s="19">
        <f t="shared" si="7"/>
        <v>0</v>
      </c>
      <c r="O102" s="66" t="b">
        <f t="shared" si="8"/>
        <v>1</v>
      </c>
      <c r="P102" s="67">
        <f t="shared" si="9"/>
        <v>72</v>
      </c>
    </row>
    <row r="103" spans="1:16" x14ac:dyDescent="0.45">
      <c r="A103" s="90" t="s">
        <v>60</v>
      </c>
      <c r="B103" s="90" t="s">
        <v>2124</v>
      </c>
      <c r="C103" s="90" t="s">
        <v>15</v>
      </c>
      <c r="D103" s="91">
        <v>36</v>
      </c>
      <c r="E103" s="91">
        <v>16</v>
      </c>
      <c r="F103" s="92">
        <v>2</v>
      </c>
      <c r="G103" s="92">
        <v>10</v>
      </c>
      <c r="H103" s="68">
        <f t="array" ref="H103">INDEX('Нормативные затраты по МЗ'!$C$2:$C$132,MATCH(A103&amp;C103,'Нормативные затраты по МЗ'!$A$2:$A$132&amp;'Нормативные затраты по МЗ'!$B$2:$B$132,0))</f>
        <v>153.49</v>
      </c>
      <c r="I103" s="3">
        <f>HLOOKUP($C103,'Параметры ПФ'!$F$3:$K$4,2,FALSE)</f>
        <v>155.04</v>
      </c>
      <c r="J103" s="3">
        <f t="shared" si="5"/>
        <v>4911.68</v>
      </c>
      <c r="K103" s="4">
        <f>IF(J103&lt;'Параметры ПФ'!$N$7+0.01,'Стандартные программы'!J103,ROUNDDOWN('Параметры ПФ'!$N$7/IF(H103=0,I103,IF(I103&gt;H103,H103,I103)),0)*IF(H103=0,I103,IF(I103&gt;H103,H103,I103)))</f>
        <v>4911.68</v>
      </c>
      <c r="L103" s="3">
        <f t="shared" si="6"/>
        <v>49116.800000000003</v>
      </c>
      <c r="M103" s="25">
        <f>IF(J103&lt;'Параметры ПФ'!$N$7+0.01,E103*F103*G103,ROUNDDOWN('Параметры ПФ'!$N$7/IF(H103=0,I103,IF(I103&gt;H103,H103,I103)),0)*G103)</f>
        <v>320</v>
      </c>
      <c r="N103" s="19">
        <f t="shared" si="7"/>
        <v>0</v>
      </c>
      <c r="O103" s="66" t="b">
        <f t="shared" si="8"/>
        <v>1</v>
      </c>
      <c r="P103" s="67">
        <f t="shared" si="9"/>
        <v>72</v>
      </c>
    </row>
    <row r="104" spans="1:16" x14ac:dyDescent="0.45">
      <c r="A104" s="90" t="s">
        <v>60</v>
      </c>
      <c r="B104" s="90" t="s">
        <v>2125</v>
      </c>
      <c r="C104" s="90" t="s">
        <v>15</v>
      </c>
      <c r="D104" s="91">
        <v>36</v>
      </c>
      <c r="E104" s="91">
        <v>16</v>
      </c>
      <c r="F104" s="92">
        <v>2</v>
      </c>
      <c r="G104" s="92">
        <v>10</v>
      </c>
      <c r="H104" s="68">
        <f t="array" ref="H104">INDEX('Нормативные затраты по МЗ'!$C$2:$C$132,MATCH(A104&amp;C104,'Нормативные затраты по МЗ'!$A$2:$A$132&amp;'Нормативные затраты по МЗ'!$B$2:$B$132,0))</f>
        <v>153.49</v>
      </c>
      <c r="I104" s="3">
        <f>HLOOKUP($C104,'Параметры ПФ'!$F$3:$K$4,2,FALSE)</f>
        <v>155.04</v>
      </c>
      <c r="J104" s="3">
        <f t="shared" si="5"/>
        <v>4911.68</v>
      </c>
      <c r="K104" s="4">
        <f>IF(J104&lt;'Параметры ПФ'!$N$7+0.01,'Стандартные программы'!J104,ROUNDDOWN('Параметры ПФ'!$N$7/IF(H104=0,I104,IF(I104&gt;H104,H104,I104)),0)*IF(H104=0,I104,IF(I104&gt;H104,H104,I104)))</f>
        <v>4911.68</v>
      </c>
      <c r="L104" s="3">
        <f t="shared" si="6"/>
        <v>49116.800000000003</v>
      </c>
      <c r="M104" s="25">
        <f>IF(J104&lt;'Параметры ПФ'!$N$7+0.01,E104*F104*G104,ROUNDDOWN('Параметры ПФ'!$N$7/IF(H104=0,I104,IF(I104&gt;H104,H104,I104)),0)*G104)</f>
        <v>320</v>
      </c>
      <c r="N104" s="19">
        <f t="shared" si="7"/>
        <v>0</v>
      </c>
      <c r="O104" s="66" t="b">
        <f t="shared" si="8"/>
        <v>1</v>
      </c>
      <c r="P104" s="67">
        <f t="shared" si="9"/>
        <v>72</v>
      </c>
    </row>
    <row r="105" spans="1:16" x14ac:dyDescent="0.45">
      <c r="A105" s="90" t="s">
        <v>60</v>
      </c>
      <c r="B105" s="90" t="s">
        <v>138</v>
      </c>
      <c r="C105" s="90" t="s">
        <v>15</v>
      </c>
      <c r="D105" s="91">
        <v>36</v>
      </c>
      <c r="E105" s="91">
        <v>16</v>
      </c>
      <c r="F105" s="92">
        <v>2</v>
      </c>
      <c r="G105" s="122">
        <v>12</v>
      </c>
      <c r="H105" s="68">
        <f t="array" ref="H105">INDEX('Нормативные затраты по МЗ'!$C$2:$C$132,MATCH(A105&amp;C105,'Нормативные затраты по МЗ'!$A$2:$A$132&amp;'Нормативные затраты по МЗ'!$B$2:$B$132,0))</f>
        <v>153.49</v>
      </c>
      <c r="I105" s="3">
        <f>HLOOKUP($C105,'Параметры ПФ'!$F$3:$K$4,2,FALSE)</f>
        <v>155.04</v>
      </c>
      <c r="J105" s="3">
        <f t="shared" si="5"/>
        <v>4911.68</v>
      </c>
      <c r="K105" s="4">
        <f>IF(J105&lt;'Параметры ПФ'!$N$7+0.01,'Стандартные программы'!J105,ROUNDDOWN('Параметры ПФ'!$N$7/IF(H105=0,I105,IF(I105&gt;H105,H105,I105)),0)*IF(H105=0,I105,IF(I105&gt;H105,H105,I105)))</f>
        <v>4911.68</v>
      </c>
      <c r="L105" s="3">
        <f t="shared" si="6"/>
        <v>58940.160000000003</v>
      </c>
      <c r="M105" s="25">
        <f>IF(J105&lt;'Параметры ПФ'!$N$7+0.01,E105*F105*G105,ROUNDDOWN('Параметры ПФ'!$N$7/IF(H105=0,I105,IF(I105&gt;H105,H105,I105)),0)*G105)</f>
        <v>384</v>
      </c>
      <c r="N105" s="19">
        <f t="shared" si="7"/>
        <v>0</v>
      </c>
      <c r="O105" s="66" t="b">
        <f t="shared" si="8"/>
        <v>1</v>
      </c>
      <c r="P105" s="67">
        <f t="shared" si="9"/>
        <v>72</v>
      </c>
    </row>
    <row r="106" spans="1:16" x14ac:dyDescent="0.45">
      <c r="A106" s="90" t="s">
        <v>60</v>
      </c>
      <c r="B106" s="90" t="s">
        <v>138</v>
      </c>
      <c r="C106" s="90" t="s">
        <v>15</v>
      </c>
      <c r="D106" s="91">
        <v>36</v>
      </c>
      <c r="E106" s="91">
        <v>16</v>
      </c>
      <c r="F106" s="92">
        <v>2</v>
      </c>
      <c r="G106" s="92">
        <v>10</v>
      </c>
      <c r="H106" s="68">
        <f t="array" ref="H106">INDEX('Нормативные затраты по МЗ'!$C$2:$C$132,MATCH(A106&amp;C106,'Нормативные затраты по МЗ'!$A$2:$A$132&amp;'Нормативные затраты по МЗ'!$B$2:$B$132,0))</f>
        <v>153.49</v>
      </c>
      <c r="I106" s="3">
        <f>HLOOKUP($C106,'Параметры ПФ'!$F$3:$K$4,2,FALSE)</f>
        <v>155.04</v>
      </c>
      <c r="J106" s="3">
        <f t="shared" si="5"/>
        <v>4911.68</v>
      </c>
      <c r="K106" s="4">
        <f>IF(J106&lt;'Параметры ПФ'!$N$7+0.01,'Стандартные программы'!J106,ROUNDDOWN('Параметры ПФ'!$N$7/IF(H106=0,I106,IF(I106&gt;H106,H106,I106)),0)*IF(H106=0,I106,IF(I106&gt;H106,H106,I106)))</f>
        <v>4911.68</v>
      </c>
      <c r="L106" s="3">
        <f t="shared" si="6"/>
        <v>49116.800000000003</v>
      </c>
      <c r="M106" s="25">
        <f>IF(J106&lt;'Параметры ПФ'!$N$7+0.01,E106*F106*G106,ROUNDDOWN('Параметры ПФ'!$N$7/IF(H106=0,I106,IF(I106&gt;H106,H106,I106)),0)*G106)</f>
        <v>320</v>
      </c>
      <c r="N106" s="19">
        <f t="shared" si="7"/>
        <v>0</v>
      </c>
      <c r="O106" s="66" t="b">
        <f t="shared" si="8"/>
        <v>1</v>
      </c>
      <c r="P106" s="67">
        <f t="shared" si="9"/>
        <v>72</v>
      </c>
    </row>
    <row r="107" spans="1:16" x14ac:dyDescent="0.45">
      <c r="A107" s="90" t="s">
        <v>60</v>
      </c>
      <c r="B107" s="90" t="s">
        <v>139</v>
      </c>
      <c r="C107" s="90" t="s">
        <v>34</v>
      </c>
      <c r="D107" s="91">
        <v>36</v>
      </c>
      <c r="E107" s="91">
        <v>16</v>
      </c>
      <c r="F107" s="92">
        <v>2</v>
      </c>
      <c r="G107" s="122">
        <v>3</v>
      </c>
      <c r="H107" s="68">
        <f t="array" ref="H107">INDEX('Нормативные затраты по МЗ'!$C$2:$C$132,MATCH(A107&amp;C107,'Нормативные затраты по МЗ'!$A$2:$A$132&amp;'Нормативные затраты по МЗ'!$B$2:$B$132,0))</f>
        <v>153.49</v>
      </c>
      <c r="I107" s="3">
        <f>HLOOKUP($C107,'Параметры ПФ'!$F$3:$K$4,2,FALSE)</f>
        <v>155.04</v>
      </c>
      <c r="J107" s="3">
        <f t="shared" si="5"/>
        <v>4911.68</v>
      </c>
      <c r="K107" s="4">
        <f>IF(J107&lt;'Параметры ПФ'!$N$7+0.01,'Стандартные программы'!J107,ROUNDDOWN('Параметры ПФ'!$N$7/IF(H107=0,I107,IF(I107&gt;H107,H107,I107)),0)*IF(H107=0,I107,IF(I107&gt;H107,H107,I107)))</f>
        <v>4911.68</v>
      </c>
      <c r="L107" s="3">
        <f t="shared" si="6"/>
        <v>14735.04</v>
      </c>
      <c r="M107" s="25">
        <f>IF(J107&lt;'Параметры ПФ'!$N$7+0.01,E107*F107*G107,ROUNDDOWN('Параметры ПФ'!$N$7/IF(H107=0,I107,IF(I107&gt;H107,H107,I107)),0)*G107)</f>
        <v>96</v>
      </c>
      <c r="N107" s="19">
        <f t="shared" si="7"/>
        <v>0</v>
      </c>
      <c r="O107" s="66" t="b">
        <f t="shared" si="8"/>
        <v>1</v>
      </c>
      <c r="P107" s="67">
        <f t="shared" si="9"/>
        <v>72</v>
      </c>
    </row>
    <row r="108" spans="1:16" x14ac:dyDescent="0.45">
      <c r="A108" s="90" t="s">
        <v>60</v>
      </c>
      <c r="B108" s="90" t="s">
        <v>140</v>
      </c>
      <c r="C108" s="90" t="s">
        <v>1</v>
      </c>
      <c r="D108" s="91">
        <v>36</v>
      </c>
      <c r="E108" s="91">
        <v>16</v>
      </c>
      <c r="F108" s="92">
        <v>2</v>
      </c>
      <c r="G108" s="122">
        <v>12</v>
      </c>
      <c r="H108" s="68">
        <f t="array" ref="H108">INDEX('Нормативные затраты по МЗ'!$C$2:$C$132,MATCH(A108&amp;C108,'Нормативные затраты по МЗ'!$A$2:$A$132&amp;'Нормативные затраты по МЗ'!$B$2:$B$132,0))</f>
        <v>153.49</v>
      </c>
      <c r="I108" s="3">
        <f>HLOOKUP($C108,'Параметры ПФ'!$F$3:$K$4,2,FALSE)</f>
        <v>155.04</v>
      </c>
      <c r="J108" s="3">
        <f t="shared" si="5"/>
        <v>4911.68</v>
      </c>
      <c r="K108" s="4">
        <f>IF(J108&lt;'Параметры ПФ'!$N$7+0.01,'Стандартные программы'!J108,ROUNDDOWN('Параметры ПФ'!$N$7/IF(H108=0,I108,IF(I108&gt;H108,H108,I108)),0)*IF(H108=0,I108,IF(I108&gt;H108,H108,I108)))</f>
        <v>4911.68</v>
      </c>
      <c r="L108" s="3">
        <f t="shared" si="6"/>
        <v>58940.160000000003</v>
      </c>
      <c r="M108" s="25">
        <f>IF(J108&lt;'Параметры ПФ'!$N$7+0.01,E108*F108*G108,ROUNDDOWN('Параметры ПФ'!$N$7/IF(H108=0,I108,IF(I108&gt;H108,H108,I108)),0)*G108)</f>
        <v>384</v>
      </c>
      <c r="N108" s="19">
        <f t="shared" si="7"/>
        <v>0</v>
      </c>
      <c r="O108" s="66" t="b">
        <f t="shared" si="8"/>
        <v>1</v>
      </c>
      <c r="P108" s="67">
        <f t="shared" si="9"/>
        <v>72</v>
      </c>
    </row>
    <row r="109" spans="1:16" x14ac:dyDescent="0.45">
      <c r="A109" s="90" t="s">
        <v>60</v>
      </c>
      <c r="B109" s="90" t="s">
        <v>141</v>
      </c>
      <c r="C109" s="90" t="s">
        <v>1</v>
      </c>
      <c r="D109" s="91">
        <v>36</v>
      </c>
      <c r="E109" s="91">
        <v>16</v>
      </c>
      <c r="F109" s="92">
        <v>2</v>
      </c>
      <c r="G109" s="122">
        <v>12</v>
      </c>
      <c r="H109" s="68">
        <f t="array" ref="H109">INDEX('Нормативные затраты по МЗ'!$C$2:$C$132,MATCH(A109&amp;C109,'Нормативные затраты по МЗ'!$A$2:$A$132&amp;'Нормативные затраты по МЗ'!$B$2:$B$132,0))</f>
        <v>153.49</v>
      </c>
      <c r="I109" s="3">
        <f>HLOOKUP($C109,'Параметры ПФ'!$F$3:$K$4,2,FALSE)</f>
        <v>155.04</v>
      </c>
      <c r="J109" s="3">
        <f t="shared" si="5"/>
        <v>4911.68</v>
      </c>
      <c r="K109" s="4">
        <f>IF(J109&lt;'Параметры ПФ'!$N$7+0.01,'Стандартные программы'!J109,ROUNDDOWN('Параметры ПФ'!$N$7/IF(H109=0,I109,IF(I109&gt;H109,H109,I109)),0)*IF(H109=0,I109,IF(I109&gt;H109,H109,I109)))</f>
        <v>4911.68</v>
      </c>
      <c r="L109" s="3">
        <f t="shared" si="6"/>
        <v>58940.160000000003</v>
      </c>
      <c r="M109" s="25">
        <f>IF(J109&lt;'Параметры ПФ'!$N$7+0.01,E109*F109*G109,ROUNDDOWN('Параметры ПФ'!$N$7/IF(H109=0,I109,IF(I109&gt;H109,H109,I109)),0)*G109)</f>
        <v>384</v>
      </c>
      <c r="N109" s="19">
        <f t="shared" si="7"/>
        <v>0</v>
      </c>
      <c r="O109" s="66" t="b">
        <f t="shared" si="8"/>
        <v>1</v>
      </c>
      <c r="P109" s="67">
        <f t="shared" si="9"/>
        <v>72</v>
      </c>
    </row>
    <row r="110" spans="1:16" x14ac:dyDescent="0.45">
      <c r="A110" s="90" t="s">
        <v>60</v>
      </c>
      <c r="B110" s="90" t="s">
        <v>142</v>
      </c>
      <c r="C110" s="90" t="s">
        <v>34</v>
      </c>
      <c r="D110" s="91">
        <v>36</v>
      </c>
      <c r="E110" s="91">
        <v>16</v>
      </c>
      <c r="F110" s="92">
        <v>2</v>
      </c>
      <c r="G110" s="122">
        <v>3</v>
      </c>
      <c r="H110" s="68">
        <f t="array" ref="H110">INDEX('Нормативные затраты по МЗ'!$C$2:$C$132,MATCH(A110&amp;C110,'Нормативные затраты по МЗ'!$A$2:$A$132&amp;'Нормативные затраты по МЗ'!$B$2:$B$132,0))</f>
        <v>153.49</v>
      </c>
      <c r="I110" s="3">
        <f>HLOOKUP($C110,'Параметры ПФ'!$F$3:$K$4,2,FALSE)</f>
        <v>155.04</v>
      </c>
      <c r="J110" s="3">
        <f t="shared" si="5"/>
        <v>4911.68</v>
      </c>
      <c r="K110" s="4">
        <f>IF(J110&lt;'Параметры ПФ'!$N$7+0.01,'Стандартные программы'!J110,ROUNDDOWN('Параметры ПФ'!$N$7/IF(H110=0,I110,IF(I110&gt;H110,H110,I110)),0)*IF(H110=0,I110,IF(I110&gt;H110,H110,I110)))</f>
        <v>4911.68</v>
      </c>
      <c r="L110" s="3">
        <f t="shared" si="6"/>
        <v>14735.04</v>
      </c>
      <c r="M110" s="25">
        <f>IF(J110&lt;'Параметры ПФ'!$N$7+0.01,E110*F110*G110,ROUNDDOWN('Параметры ПФ'!$N$7/IF(H110=0,I110,IF(I110&gt;H110,H110,I110)),0)*G110)</f>
        <v>96</v>
      </c>
      <c r="N110" s="19">
        <f t="shared" si="7"/>
        <v>0</v>
      </c>
      <c r="O110" s="66" t="b">
        <f t="shared" si="8"/>
        <v>1</v>
      </c>
      <c r="P110" s="67">
        <f t="shared" si="9"/>
        <v>72</v>
      </c>
    </row>
    <row r="111" spans="1:16" x14ac:dyDescent="0.45">
      <c r="A111" s="90" t="s">
        <v>60</v>
      </c>
      <c r="B111" s="90" t="s">
        <v>143</v>
      </c>
      <c r="C111" s="90" t="s">
        <v>34</v>
      </c>
      <c r="D111" s="91">
        <v>36</v>
      </c>
      <c r="E111" s="91">
        <v>16</v>
      </c>
      <c r="F111" s="92">
        <v>2</v>
      </c>
      <c r="G111" s="122">
        <v>3</v>
      </c>
      <c r="H111" s="68">
        <f t="array" ref="H111">INDEX('Нормативные затраты по МЗ'!$C$2:$C$132,MATCH(A111&amp;C111,'Нормативные затраты по МЗ'!$A$2:$A$132&amp;'Нормативные затраты по МЗ'!$B$2:$B$132,0))</f>
        <v>153.49</v>
      </c>
      <c r="I111" s="3">
        <f>HLOOKUP($C111,'Параметры ПФ'!$F$3:$K$4,2,FALSE)</f>
        <v>155.04</v>
      </c>
      <c r="J111" s="3">
        <f t="shared" si="5"/>
        <v>4911.68</v>
      </c>
      <c r="K111" s="4">
        <f>IF(J111&lt;'Параметры ПФ'!$N$7+0.01,'Стандартные программы'!J111,ROUNDDOWN('Параметры ПФ'!$N$7/IF(H111=0,I111,IF(I111&gt;H111,H111,I111)),0)*IF(H111=0,I111,IF(I111&gt;H111,H111,I111)))</f>
        <v>4911.68</v>
      </c>
      <c r="L111" s="3">
        <f t="shared" si="6"/>
        <v>14735.04</v>
      </c>
      <c r="M111" s="25">
        <f>IF(J111&lt;'Параметры ПФ'!$N$7+0.01,E111*F111*G111,ROUNDDOWN('Параметры ПФ'!$N$7/IF(H111=0,I111,IF(I111&gt;H111,H111,I111)),0)*G111)</f>
        <v>96</v>
      </c>
      <c r="N111" s="19">
        <f t="shared" si="7"/>
        <v>0</v>
      </c>
      <c r="O111" s="66" t="b">
        <f t="shared" si="8"/>
        <v>1</v>
      </c>
      <c r="P111" s="67">
        <f t="shared" si="9"/>
        <v>72</v>
      </c>
    </row>
    <row r="112" spans="1:16" x14ac:dyDescent="0.45">
      <c r="A112" s="90" t="s">
        <v>60</v>
      </c>
      <c r="B112" s="90" t="s">
        <v>144</v>
      </c>
      <c r="C112" s="90" t="s">
        <v>15</v>
      </c>
      <c r="D112" s="91">
        <v>36</v>
      </c>
      <c r="E112" s="91">
        <v>16</v>
      </c>
      <c r="F112" s="92">
        <v>2</v>
      </c>
      <c r="G112" s="122">
        <v>12</v>
      </c>
      <c r="H112" s="68">
        <f t="array" ref="H112">INDEX('Нормативные затраты по МЗ'!$C$2:$C$132,MATCH(A112&amp;C112,'Нормативные затраты по МЗ'!$A$2:$A$132&amp;'Нормативные затраты по МЗ'!$B$2:$B$132,0))</f>
        <v>153.49</v>
      </c>
      <c r="I112" s="3">
        <f>HLOOKUP($C112,'Параметры ПФ'!$F$3:$K$4,2,FALSE)</f>
        <v>155.04</v>
      </c>
      <c r="J112" s="3">
        <f t="shared" si="5"/>
        <v>4911.68</v>
      </c>
      <c r="K112" s="4">
        <f>IF(J112&lt;'Параметры ПФ'!$N$7+0.01,'Стандартные программы'!J112,ROUNDDOWN('Параметры ПФ'!$N$7/IF(H112=0,I112,IF(I112&gt;H112,H112,I112)),0)*IF(H112=0,I112,IF(I112&gt;H112,H112,I112)))</f>
        <v>4911.68</v>
      </c>
      <c r="L112" s="3">
        <f t="shared" si="6"/>
        <v>58940.160000000003</v>
      </c>
      <c r="M112" s="25">
        <f>IF(J112&lt;'Параметры ПФ'!$N$7+0.01,E112*F112*G112,ROUNDDOWN('Параметры ПФ'!$N$7/IF(H112=0,I112,IF(I112&gt;H112,H112,I112)),0)*G112)</f>
        <v>384</v>
      </c>
      <c r="N112" s="19">
        <f t="shared" si="7"/>
        <v>0</v>
      </c>
      <c r="O112" s="66" t="b">
        <f t="shared" si="8"/>
        <v>1</v>
      </c>
      <c r="P112" s="67">
        <f t="shared" si="9"/>
        <v>72</v>
      </c>
    </row>
    <row r="113" spans="1:16" x14ac:dyDescent="0.45">
      <c r="A113" s="90" t="s">
        <v>60</v>
      </c>
      <c r="B113" s="90" t="s">
        <v>145</v>
      </c>
      <c r="C113" s="90" t="s">
        <v>15</v>
      </c>
      <c r="D113" s="91">
        <v>36</v>
      </c>
      <c r="E113" s="91">
        <v>16</v>
      </c>
      <c r="F113" s="92">
        <v>2</v>
      </c>
      <c r="G113" s="122">
        <v>12</v>
      </c>
      <c r="H113" s="68">
        <f t="array" ref="H113">INDEX('Нормативные затраты по МЗ'!$C$2:$C$132,MATCH(A113&amp;C113,'Нормативные затраты по МЗ'!$A$2:$A$132&amp;'Нормативные затраты по МЗ'!$B$2:$B$132,0))</f>
        <v>153.49</v>
      </c>
      <c r="I113" s="3">
        <f>HLOOKUP($C113,'Параметры ПФ'!$F$3:$K$4,2,FALSE)</f>
        <v>155.04</v>
      </c>
      <c r="J113" s="3">
        <f t="shared" si="5"/>
        <v>4911.68</v>
      </c>
      <c r="K113" s="4">
        <f>IF(J113&lt;'Параметры ПФ'!$N$7+0.01,'Стандартные программы'!J113,ROUNDDOWN('Параметры ПФ'!$N$7/IF(H113=0,I113,IF(I113&gt;H113,H113,I113)),0)*IF(H113=0,I113,IF(I113&gt;H113,H113,I113)))</f>
        <v>4911.68</v>
      </c>
      <c r="L113" s="3">
        <f t="shared" si="6"/>
        <v>58940.160000000003</v>
      </c>
      <c r="M113" s="25">
        <f>IF(J113&lt;'Параметры ПФ'!$N$7+0.01,E113*F113*G113,ROUNDDOWN('Параметры ПФ'!$N$7/IF(H113=0,I113,IF(I113&gt;H113,H113,I113)),0)*G113)</f>
        <v>384</v>
      </c>
      <c r="N113" s="19">
        <f t="shared" si="7"/>
        <v>0</v>
      </c>
      <c r="O113" s="66" t="b">
        <f t="shared" si="8"/>
        <v>1</v>
      </c>
      <c r="P113" s="67">
        <f t="shared" si="9"/>
        <v>72</v>
      </c>
    </row>
    <row r="114" spans="1:16" x14ac:dyDescent="0.45">
      <c r="A114" s="90" t="s">
        <v>60</v>
      </c>
      <c r="B114" s="90" t="s">
        <v>146</v>
      </c>
      <c r="C114" s="90" t="s">
        <v>34</v>
      </c>
      <c r="D114" s="91">
        <v>36</v>
      </c>
      <c r="E114" s="91">
        <v>16</v>
      </c>
      <c r="F114" s="92">
        <v>2</v>
      </c>
      <c r="G114" s="122">
        <v>4</v>
      </c>
      <c r="H114" s="68">
        <f t="array" ref="H114">INDEX('Нормативные затраты по МЗ'!$C$2:$C$132,MATCH(A114&amp;C114,'Нормативные затраты по МЗ'!$A$2:$A$132&amp;'Нормативные затраты по МЗ'!$B$2:$B$132,0))</f>
        <v>153.49</v>
      </c>
      <c r="I114" s="3">
        <f>HLOOKUP($C114,'Параметры ПФ'!$F$3:$K$4,2,FALSE)</f>
        <v>155.04</v>
      </c>
      <c r="J114" s="3">
        <f t="shared" si="5"/>
        <v>4911.68</v>
      </c>
      <c r="K114" s="4">
        <f>IF(J114&lt;'Параметры ПФ'!$N$7+0.01,'Стандартные программы'!J114,ROUNDDOWN('Параметры ПФ'!$N$7/IF(H114=0,I114,IF(I114&gt;H114,H114,I114)),0)*IF(H114=0,I114,IF(I114&gt;H114,H114,I114)))</f>
        <v>4911.68</v>
      </c>
      <c r="L114" s="3">
        <f t="shared" si="6"/>
        <v>19646.72</v>
      </c>
      <c r="M114" s="25">
        <f>IF(J114&lt;'Параметры ПФ'!$N$7+0.01,E114*F114*G114,ROUNDDOWN('Параметры ПФ'!$N$7/IF(H114=0,I114,IF(I114&gt;H114,H114,I114)),0)*G114)</f>
        <v>128</v>
      </c>
      <c r="N114" s="19">
        <f t="shared" si="7"/>
        <v>0</v>
      </c>
      <c r="O114" s="66" t="b">
        <f t="shared" si="8"/>
        <v>1</v>
      </c>
      <c r="P114" s="67">
        <f t="shared" si="9"/>
        <v>72</v>
      </c>
    </row>
    <row r="115" spans="1:16" x14ac:dyDescent="0.45">
      <c r="A115" s="90" t="s">
        <v>60</v>
      </c>
      <c r="B115" s="90" t="s">
        <v>147</v>
      </c>
      <c r="C115" s="90" t="s">
        <v>34</v>
      </c>
      <c r="D115" s="91">
        <v>36</v>
      </c>
      <c r="E115" s="91">
        <v>16</v>
      </c>
      <c r="F115" s="92">
        <v>2</v>
      </c>
      <c r="G115" s="122">
        <v>4</v>
      </c>
      <c r="H115" s="68">
        <f t="array" ref="H115">INDEX('Нормативные затраты по МЗ'!$C$2:$C$132,MATCH(A115&amp;C115,'Нормативные затраты по МЗ'!$A$2:$A$132&amp;'Нормативные затраты по МЗ'!$B$2:$B$132,0))</f>
        <v>153.49</v>
      </c>
      <c r="I115" s="3">
        <f>HLOOKUP($C115,'Параметры ПФ'!$F$3:$K$4,2,FALSE)</f>
        <v>155.04</v>
      </c>
      <c r="J115" s="3">
        <f t="shared" si="5"/>
        <v>4911.68</v>
      </c>
      <c r="K115" s="4">
        <f>IF(J115&lt;'Параметры ПФ'!$N$7+0.01,'Стандартные программы'!J115,ROUNDDOWN('Параметры ПФ'!$N$7/IF(H115=0,I115,IF(I115&gt;H115,H115,I115)),0)*IF(H115=0,I115,IF(I115&gt;H115,H115,I115)))</f>
        <v>4911.68</v>
      </c>
      <c r="L115" s="3">
        <f t="shared" si="6"/>
        <v>19646.72</v>
      </c>
      <c r="M115" s="25">
        <f>IF(J115&lt;'Параметры ПФ'!$N$7+0.01,E115*F115*G115,ROUNDDOWN('Параметры ПФ'!$N$7/IF(H115=0,I115,IF(I115&gt;H115,H115,I115)),0)*G115)</f>
        <v>128</v>
      </c>
      <c r="N115" s="19">
        <f t="shared" si="7"/>
        <v>0</v>
      </c>
      <c r="O115" s="66" t="b">
        <f t="shared" si="8"/>
        <v>1</v>
      </c>
      <c r="P115" s="67">
        <f t="shared" si="9"/>
        <v>72</v>
      </c>
    </row>
    <row r="116" spans="1:16" x14ac:dyDescent="0.45">
      <c r="A116" s="90" t="s">
        <v>60</v>
      </c>
      <c r="B116" s="90" t="s">
        <v>2126</v>
      </c>
      <c r="C116" s="90" t="s">
        <v>16</v>
      </c>
      <c r="D116" s="91">
        <v>36</v>
      </c>
      <c r="E116" s="91">
        <v>16</v>
      </c>
      <c r="F116" s="92">
        <v>2</v>
      </c>
      <c r="G116" s="122">
        <v>12</v>
      </c>
      <c r="H116" s="68">
        <f t="array" ref="H116">INDEX('Нормативные затраты по МЗ'!$C$2:$C$132,MATCH(A116&amp;C116,'Нормативные затраты по МЗ'!$A$2:$A$132&amp;'Нормативные затраты по МЗ'!$B$2:$B$132,0))</f>
        <v>153.49</v>
      </c>
      <c r="I116" s="3">
        <f>HLOOKUP($C116,'Параметры ПФ'!$F$3:$K$4,2,FALSE)</f>
        <v>155.04</v>
      </c>
      <c r="J116" s="3">
        <f t="shared" si="5"/>
        <v>4911.68</v>
      </c>
      <c r="K116" s="4">
        <f>IF(J116&lt;'Параметры ПФ'!$N$7+0.01,'Стандартные программы'!J116,ROUNDDOWN('Параметры ПФ'!$N$7/IF(H116=0,I116,IF(I116&gt;H116,H116,I116)),0)*IF(H116=0,I116,IF(I116&gt;H116,H116,I116)))</f>
        <v>4911.68</v>
      </c>
      <c r="L116" s="3">
        <f t="shared" si="6"/>
        <v>58940.160000000003</v>
      </c>
      <c r="M116" s="25">
        <f>IF(J116&lt;'Параметры ПФ'!$N$7+0.01,E116*F116*G116,ROUNDDOWN('Параметры ПФ'!$N$7/IF(H116=0,I116,IF(I116&gt;H116,H116,I116)),0)*G116)</f>
        <v>384</v>
      </c>
      <c r="N116" s="19">
        <f t="shared" si="7"/>
        <v>0</v>
      </c>
      <c r="O116" s="66" t="b">
        <f t="shared" si="8"/>
        <v>1</v>
      </c>
      <c r="P116" s="67">
        <f t="shared" si="9"/>
        <v>72</v>
      </c>
    </row>
    <row r="117" spans="1:16" x14ac:dyDescent="0.45">
      <c r="A117" s="90" t="s">
        <v>60</v>
      </c>
      <c r="B117" s="90" t="s">
        <v>2127</v>
      </c>
      <c r="C117" s="90" t="s">
        <v>16</v>
      </c>
      <c r="D117" s="91">
        <v>36</v>
      </c>
      <c r="E117" s="91">
        <v>16</v>
      </c>
      <c r="F117" s="92">
        <v>2</v>
      </c>
      <c r="G117" s="122">
        <v>12</v>
      </c>
      <c r="H117" s="68">
        <f t="array" ref="H117">INDEX('Нормативные затраты по МЗ'!$C$2:$C$132,MATCH(A117&amp;C117,'Нормативные затраты по МЗ'!$A$2:$A$132&amp;'Нормативные затраты по МЗ'!$B$2:$B$132,0))</f>
        <v>153.49</v>
      </c>
      <c r="I117" s="3">
        <f>HLOOKUP($C117,'Параметры ПФ'!$F$3:$K$4,2,FALSE)</f>
        <v>155.04</v>
      </c>
      <c r="J117" s="3">
        <f t="shared" si="5"/>
        <v>4911.68</v>
      </c>
      <c r="K117" s="4">
        <f>IF(J117&lt;'Параметры ПФ'!$N$7+0.01,'Стандартные программы'!J117,ROUNDDOWN('Параметры ПФ'!$N$7/IF(H117=0,I117,IF(I117&gt;H117,H117,I117)),0)*IF(H117=0,I117,IF(I117&gt;H117,H117,I117)))</f>
        <v>4911.68</v>
      </c>
      <c r="L117" s="3">
        <f t="shared" si="6"/>
        <v>58940.160000000003</v>
      </c>
      <c r="M117" s="25">
        <f>IF(J117&lt;'Параметры ПФ'!$N$7+0.01,E117*F117*G117,ROUNDDOWN('Параметры ПФ'!$N$7/IF(H117=0,I117,IF(I117&gt;H117,H117,I117)),0)*G117)</f>
        <v>384</v>
      </c>
      <c r="N117" s="19">
        <f t="shared" si="7"/>
        <v>0</v>
      </c>
      <c r="O117" s="66" t="b">
        <f t="shared" si="8"/>
        <v>1</v>
      </c>
      <c r="P117" s="67">
        <f t="shared" si="9"/>
        <v>72</v>
      </c>
    </row>
    <row r="118" spans="1:16" x14ac:dyDescent="0.45">
      <c r="A118" s="90" t="s">
        <v>60</v>
      </c>
      <c r="B118" s="90" t="s">
        <v>148</v>
      </c>
      <c r="C118" s="90" t="s">
        <v>34</v>
      </c>
      <c r="D118" s="91">
        <v>36</v>
      </c>
      <c r="E118" s="91">
        <v>16</v>
      </c>
      <c r="F118" s="92">
        <v>2</v>
      </c>
      <c r="G118" s="122">
        <v>4</v>
      </c>
      <c r="H118" s="68">
        <f t="array" ref="H118">INDEX('Нормативные затраты по МЗ'!$C$2:$C$132,MATCH(A118&amp;C118,'Нормативные затраты по МЗ'!$A$2:$A$132&amp;'Нормативные затраты по МЗ'!$B$2:$B$132,0))</f>
        <v>153.49</v>
      </c>
      <c r="I118" s="3">
        <f>HLOOKUP($C118,'Параметры ПФ'!$F$3:$K$4,2,FALSE)</f>
        <v>155.04</v>
      </c>
      <c r="J118" s="3">
        <f t="shared" si="5"/>
        <v>4911.68</v>
      </c>
      <c r="K118" s="4">
        <f>IF(J118&lt;'Параметры ПФ'!$N$7+0.01,'Стандартные программы'!J118,ROUNDDOWN('Параметры ПФ'!$N$7/IF(H118=0,I118,IF(I118&gt;H118,H118,I118)),0)*IF(H118=0,I118,IF(I118&gt;H118,H118,I118)))</f>
        <v>4911.68</v>
      </c>
      <c r="L118" s="3">
        <f t="shared" si="6"/>
        <v>19646.72</v>
      </c>
      <c r="M118" s="25">
        <f>IF(J118&lt;'Параметры ПФ'!$N$7+0.01,E118*F118*G118,ROUNDDOWN('Параметры ПФ'!$N$7/IF(H118=0,I118,IF(I118&gt;H118,H118,I118)),0)*G118)</f>
        <v>128</v>
      </c>
      <c r="N118" s="19">
        <f t="shared" si="7"/>
        <v>0</v>
      </c>
      <c r="O118" s="66" t="b">
        <f t="shared" si="8"/>
        <v>1</v>
      </c>
      <c r="P118" s="67">
        <f t="shared" si="9"/>
        <v>72</v>
      </c>
    </row>
    <row r="119" spans="1:16" x14ac:dyDescent="0.45">
      <c r="A119" s="90" t="s">
        <v>60</v>
      </c>
      <c r="B119" s="90" t="s">
        <v>149</v>
      </c>
      <c r="C119" s="90" t="s">
        <v>2</v>
      </c>
      <c r="D119" s="91">
        <v>36</v>
      </c>
      <c r="E119" s="91">
        <v>16</v>
      </c>
      <c r="F119" s="92">
        <v>2</v>
      </c>
      <c r="G119" s="122">
        <v>12</v>
      </c>
      <c r="H119" s="68">
        <f t="array" ref="H119">INDEX('Нормативные затраты по МЗ'!$C$2:$C$132,MATCH(A119&amp;C119,'Нормативные затраты по МЗ'!$A$2:$A$132&amp;'Нормативные затраты по МЗ'!$B$2:$B$132,0))</f>
        <v>153.49</v>
      </c>
      <c r="I119" s="3">
        <f>HLOOKUP($C119,'Параметры ПФ'!$F$3:$K$4,2,FALSE)</f>
        <v>155.04</v>
      </c>
      <c r="J119" s="3">
        <f t="shared" si="5"/>
        <v>4911.68</v>
      </c>
      <c r="K119" s="4">
        <f>IF(J119&lt;'Параметры ПФ'!$N$7+0.01,'Стандартные программы'!J119,ROUNDDOWN('Параметры ПФ'!$N$7/IF(H119=0,I119,IF(I119&gt;H119,H119,I119)),0)*IF(H119=0,I119,IF(I119&gt;H119,H119,I119)))</f>
        <v>4911.68</v>
      </c>
      <c r="L119" s="3">
        <f t="shared" si="6"/>
        <v>58940.160000000003</v>
      </c>
      <c r="M119" s="25">
        <f>IF(J119&lt;'Параметры ПФ'!$N$7+0.01,E119*F119*G119,ROUNDDOWN('Параметры ПФ'!$N$7/IF(H119=0,I119,IF(I119&gt;H119,H119,I119)),0)*G119)</f>
        <v>384</v>
      </c>
      <c r="N119" s="19">
        <f t="shared" si="7"/>
        <v>0</v>
      </c>
      <c r="O119" s="66" t="b">
        <f t="shared" si="8"/>
        <v>1</v>
      </c>
      <c r="P119" s="67">
        <f t="shared" si="9"/>
        <v>72</v>
      </c>
    </row>
    <row r="120" spans="1:16" x14ac:dyDescent="0.45">
      <c r="A120" s="90" t="s">
        <v>60</v>
      </c>
      <c r="B120" s="90" t="s">
        <v>150</v>
      </c>
      <c r="C120" s="90" t="s">
        <v>2</v>
      </c>
      <c r="D120" s="91">
        <v>36</v>
      </c>
      <c r="E120" s="91">
        <v>16</v>
      </c>
      <c r="F120" s="92">
        <v>2</v>
      </c>
      <c r="G120" s="122">
        <v>12</v>
      </c>
      <c r="H120" s="68">
        <f t="array" ref="H120">INDEX('Нормативные затраты по МЗ'!$C$2:$C$132,MATCH(A120&amp;C120,'Нормативные затраты по МЗ'!$A$2:$A$132&amp;'Нормативные затраты по МЗ'!$B$2:$B$132,0))</f>
        <v>153.49</v>
      </c>
      <c r="I120" s="3">
        <f>HLOOKUP($C120,'Параметры ПФ'!$F$3:$K$4,2,FALSE)</f>
        <v>155.04</v>
      </c>
      <c r="J120" s="3">
        <f t="shared" si="5"/>
        <v>4911.68</v>
      </c>
      <c r="K120" s="4">
        <f>IF(J120&lt;'Параметры ПФ'!$N$7+0.01,'Стандартные программы'!J120,ROUNDDOWN('Параметры ПФ'!$N$7/IF(H120=0,I120,IF(I120&gt;H120,H120,I120)),0)*IF(H120=0,I120,IF(I120&gt;H120,H120,I120)))</f>
        <v>4911.68</v>
      </c>
      <c r="L120" s="3">
        <f t="shared" si="6"/>
        <v>58940.160000000003</v>
      </c>
      <c r="M120" s="25">
        <f>IF(J120&lt;'Параметры ПФ'!$N$7+0.01,E120*F120*G120,ROUNDDOWN('Параметры ПФ'!$N$7/IF(H120=0,I120,IF(I120&gt;H120,H120,I120)),0)*G120)</f>
        <v>384</v>
      </c>
      <c r="N120" s="19">
        <f t="shared" si="7"/>
        <v>0</v>
      </c>
      <c r="O120" s="66" t="b">
        <f t="shared" si="8"/>
        <v>1</v>
      </c>
      <c r="P120" s="67">
        <f t="shared" si="9"/>
        <v>72</v>
      </c>
    </row>
    <row r="121" spans="1:16" x14ac:dyDescent="0.45">
      <c r="A121" s="90" t="s">
        <v>60</v>
      </c>
      <c r="B121" s="90" t="s">
        <v>151</v>
      </c>
      <c r="C121" s="90" t="s">
        <v>14</v>
      </c>
      <c r="D121" s="91">
        <v>36</v>
      </c>
      <c r="E121" s="91">
        <v>16</v>
      </c>
      <c r="F121" s="92">
        <v>2</v>
      </c>
      <c r="G121" s="92">
        <v>10</v>
      </c>
      <c r="H121" s="68">
        <f t="array" ref="H121">INDEX('Нормативные затраты по МЗ'!$C$2:$C$132,MATCH(A121&amp;C121,'Нормативные затраты по МЗ'!$A$2:$A$132&amp;'Нормативные затраты по МЗ'!$B$2:$B$132,0))</f>
        <v>153.49</v>
      </c>
      <c r="I121" s="3">
        <f>HLOOKUP($C121,'Параметры ПФ'!$F$3:$K$4,2,FALSE)</f>
        <v>155.04</v>
      </c>
      <c r="J121" s="3">
        <f t="shared" si="5"/>
        <v>4911.68</v>
      </c>
      <c r="K121" s="4">
        <f>IF(J121&lt;'Параметры ПФ'!$N$7+0.01,'Стандартные программы'!J121,ROUNDDOWN('Параметры ПФ'!$N$7/IF(H121=0,I121,IF(I121&gt;H121,H121,I121)),0)*IF(H121=0,I121,IF(I121&gt;H121,H121,I121)))</f>
        <v>4911.68</v>
      </c>
      <c r="L121" s="3">
        <f t="shared" si="6"/>
        <v>49116.800000000003</v>
      </c>
      <c r="M121" s="25">
        <f>IF(J121&lt;'Параметры ПФ'!$N$7+0.01,E121*F121*G121,ROUNDDOWN('Параметры ПФ'!$N$7/IF(H121=0,I121,IF(I121&gt;H121,H121,I121)),0)*G121)</f>
        <v>320</v>
      </c>
      <c r="N121" s="19">
        <f t="shared" si="7"/>
        <v>0</v>
      </c>
      <c r="O121" s="66" t="b">
        <f t="shared" si="8"/>
        <v>1</v>
      </c>
      <c r="P121" s="67">
        <f t="shared" si="9"/>
        <v>72</v>
      </c>
    </row>
    <row r="122" spans="1:16" x14ac:dyDescent="0.45">
      <c r="A122" s="90" t="s">
        <v>60</v>
      </c>
      <c r="B122" s="90" t="s">
        <v>152</v>
      </c>
      <c r="C122" s="90" t="s">
        <v>14</v>
      </c>
      <c r="D122" s="91">
        <v>36</v>
      </c>
      <c r="E122" s="91">
        <v>16</v>
      </c>
      <c r="F122" s="92">
        <v>2</v>
      </c>
      <c r="G122" s="92">
        <v>10</v>
      </c>
      <c r="H122" s="68">
        <f t="array" ref="H122">INDEX('Нормативные затраты по МЗ'!$C$2:$C$132,MATCH(A122&amp;C122,'Нормативные затраты по МЗ'!$A$2:$A$132&amp;'Нормативные затраты по МЗ'!$B$2:$B$132,0))</f>
        <v>153.49</v>
      </c>
      <c r="I122" s="3">
        <f>HLOOKUP($C122,'Параметры ПФ'!$F$3:$K$4,2,FALSE)</f>
        <v>155.04</v>
      </c>
      <c r="J122" s="3">
        <f t="shared" si="5"/>
        <v>4911.68</v>
      </c>
      <c r="K122" s="4">
        <f>IF(J122&lt;'Параметры ПФ'!$N$7+0.01,'Стандартные программы'!J122,ROUNDDOWN('Параметры ПФ'!$N$7/IF(H122=0,I122,IF(I122&gt;H122,H122,I122)),0)*IF(H122=0,I122,IF(I122&gt;H122,H122,I122)))</f>
        <v>4911.68</v>
      </c>
      <c r="L122" s="3">
        <f t="shared" si="6"/>
        <v>49116.800000000003</v>
      </c>
      <c r="M122" s="25">
        <f>IF(J122&lt;'Параметры ПФ'!$N$7+0.01,E122*F122*G122,ROUNDDOWN('Параметры ПФ'!$N$7/IF(H122=0,I122,IF(I122&gt;H122,H122,I122)),0)*G122)</f>
        <v>320</v>
      </c>
      <c r="N122" s="19">
        <f t="shared" si="7"/>
        <v>0</v>
      </c>
      <c r="O122" s="66" t="b">
        <f t="shared" si="8"/>
        <v>1</v>
      </c>
      <c r="P122" s="67">
        <f t="shared" si="9"/>
        <v>72</v>
      </c>
    </row>
    <row r="123" spans="1:16" x14ac:dyDescent="0.45">
      <c r="A123" s="90" t="s">
        <v>60</v>
      </c>
      <c r="B123" s="90" t="s">
        <v>153</v>
      </c>
      <c r="C123" s="90" t="s">
        <v>1</v>
      </c>
      <c r="D123" s="91">
        <v>36</v>
      </c>
      <c r="E123" s="91">
        <v>16</v>
      </c>
      <c r="F123" s="92">
        <v>2</v>
      </c>
      <c r="G123" s="92">
        <v>10</v>
      </c>
      <c r="H123" s="68">
        <f t="array" ref="H123">INDEX('Нормативные затраты по МЗ'!$C$2:$C$132,MATCH(A123&amp;C123,'Нормативные затраты по МЗ'!$A$2:$A$132&amp;'Нормативные затраты по МЗ'!$B$2:$B$132,0))</f>
        <v>153.49</v>
      </c>
      <c r="I123" s="3">
        <f>HLOOKUP($C123,'Параметры ПФ'!$F$3:$K$4,2,FALSE)</f>
        <v>155.04</v>
      </c>
      <c r="J123" s="3">
        <f t="shared" si="5"/>
        <v>4911.68</v>
      </c>
      <c r="K123" s="4">
        <f>IF(J123&lt;'Параметры ПФ'!$N$7+0.01,'Стандартные программы'!J123,ROUNDDOWN('Параметры ПФ'!$N$7/IF(H123=0,I123,IF(I123&gt;H123,H123,I123)),0)*IF(H123=0,I123,IF(I123&gt;H123,H123,I123)))</f>
        <v>4911.68</v>
      </c>
      <c r="L123" s="3">
        <f t="shared" si="6"/>
        <v>49116.800000000003</v>
      </c>
      <c r="M123" s="25">
        <f>IF(J123&lt;'Параметры ПФ'!$N$7+0.01,E123*F123*G123,ROUNDDOWN('Параметры ПФ'!$N$7/IF(H123=0,I123,IF(I123&gt;H123,H123,I123)),0)*G123)</f>
        <v>320</v>
      </c>
      <c r="N123" s="19">
        <f t="shared" si="7"/>
        <v>0</v>
      </c>
      <c r="O123" s="66" t="b">
        <f t="shared" si="8"/>
        <v>1</v>
      </c>
      <c r="P123" s="67">
        <f t="shared" si="9"/>
        <v>72</v>
      </c>
    </row>
    <row r="124" spans="1:16" x14ac:dyDescent="0.45">
      <c r="A124" s="90" t="s">
        <v>60</v>
      </c>
      <c r="B124" s="90" t="s">
        <v>154</v>
      </c>
      <c r="C124" s="90" t="s">
        <v>1</v>
      </c>
      <c r="D124" s="91">
        <v>36</v>
      </c>
      <c r="E124" s="91">
        <v>16</v>
      </c>
      <c r="F124" s="92">
        <v>2</v>
      </c>
      <c r="G124" s="92">
        <v>10</v>
      </c>
      <c r="H124" s="68">
        <f t="array" ref="H124">INDEX('Нормативные затраты по МЗ'!$C$2:$C$132,MATCH(A124&amp;C124,'Нормативные затраты по МЗ'!$A$2:$A$132&amp;'Нормативные затраты по МЗ'!$B$2:$B$132,0))</f>
        <v>153.49</v>
      </c>
      <c r="I124" s="3">
        <f>HLOOKUP($C124,'Параметры ПФ'!$F$3:$K$4,2,FALSE)</f>
        <v>155.04</v>
      </c>
      <c r="J124" s="3">
        <f t="shared" si="5"/>
        <v>4911.68</v>
      </c>
      <c r="K124" s="4">
        <f>IF(J124&lt;'Параметры ПФ'!$N$7+0.01,'Стандартные программы'!J124,ROUNDDOWN('Параметры ПФ'!$N$7/IF(H124=0,I124,IF(I124&gt;H124,H124,I124)),0)*IF(H124=0,I124,IF(I124&gt;H124,H124,I124)))</f>
        <v>4911.68</v>
      </c>
      <c r="L124" s="3">
        <f t="shared" si="6"/>
        <v>49116.800000000003</v>
      </c>
      <c r="M124" s="25">
        <f>IF(J124&lt;'Параметры ПФ'!$N$7+0.01,E124*F124*G124,ROUNDDOWN('Параметры ПФ'!$N$7/IF(H124=0,I124,IF(I124&gt;H124,H124,I124)),0)*G124)</f>
        <v>320</v>
      </c>
      <c r="N124" s="19">
        <f t="shared" si="7"/>
        <v>0</v>
      </c>
      <c r="O124" s="66" t="b">
        <f t="shared" si="8"/>
        <v>1</v>
      </c>
      <c r="P124" s="67">
        <f t="shared" si="9"/>
        <v>72</v>
      </c>
    </row>
    <row r="125" spans="1:16" x14ac:dyDescent="0.45">
      <c r="A125" s="90" t="s">
        <v>60</v>
      </c>
      <c r="B125" s="90" t="s">
        <v>155</v>
      </c>
      <c r="C125" s="90" t="s">
        <v>1</v>
      </c>
      <c r="D125" s="91">
        <v>36</v>
      </c>
      <c r="E125" s="91">
        <v>16</v>
      </c>
      <c r="F125" s="92">
        <v>2</v>
      </c>
      <c r="G125" s="92">
        <v>10</v>
      </c>
      <c r="H125" s="68">
        <f t="array" ref="H125">INDEX('Нормативные затраты по МЗ'!$C$2:$C$132,MATCH(A125&amp;C125,'Нормативные затраты по МЗ'!$A$2:$A$132&amp;'Нормативные затраты по МЗ'!$B$2:$B$132,0))</f>
        <v>153.49</v>
      </c>
      <c r="I125" s="3">
        <f>HLOOKUP($C125,'Параметры ПФ'!$F$3:$K$4,2,FALSE)</f>
        <v>155.04</v>
      </c>
      <c r="J125" s="3">
        <f t="shared" si="5"/>
        <v>4911.68</v>
      </c>
      <c r="K125" s="4">
        <f>IF(J125&lt;'Параметры ПФ'!$N$7+0.01,'Стандартные программы'!J125,ROUNDDOWN('Параметры ПФ'!$N$7/IF(H125=0,I125,IF(I125&gt;H125,H125,I125)),0)*IF(H125=0,I125,IF(I125&gt;H125,H125,I125)))</f>
        <v>4911.68</v>
      </c>
      <c r="L125" s="3">
        <f t="shared" si="6"/>
        <v>49116.800000000003</v>
      </c>
      <c r="M125" s="25">
        <f>IF(J125&lt;'Параметры ПФ'!$N$7+0.01,E125*F125*G125,ROUNDDOWN('Параметры ПФ'!$N$7/IF(H125=0,I125,IF(I125&gt;H125,H125,I125)),0)*G125)</f>
        <v>320</v>
      </c>
      <c r="N125" s="19">
        <f t="shared" si="7"/>
        <v>0</v>
      </c>
      <c r="O125" s="66" t="b">
        <f t="shared" si="8"/>
        <v>1</v>
      </c>
      <c r="P125" s="67">
        <f t="shared" si="9"/>
        <v>72</v>
      </c>
    </row>
    <row r="126" spans="1:16" x14ac:dyDescent="0.45">
      <c r="A126" s="90" t="s">
        <v>60</v>
      </c>
      <c r="B126" s="90" t="s">
        <v>121</v>
      </c>
      <c r="C126" s="90" t="s">
        <v>1</v>
      </c>
      <c r="D126" s="91">
        <v>36</v>
      </c>
      <c r="E126" s="91">
        <v>16</v>
      </c>
      <c r="F126" s="92">
        <v>2</v>
      </c>
      <c r="G126" s="122">
        <v>12</v>
      </c>
      <c r="H126" s="68">
        <f t="array" ref="H126">INDEX('Нормативные затраты по МЗ'!$C$2:$C$132,MATCH(A126&amp;C126,'Нормативные затраты по МЗ'!$A$2:$A$132&amp;'Нормативные затраты по МЗ'!$B$2:$B$132,0))</f>
        <v>153.49</v>
      </c>
      <c r="I126" s="3">
        <f>HLOOKUP($C126,'Параметры ПФ'!$F$3:$K$4,2,FALSE)</f>
        <v>155.04</v>
      </c>
      <c r="J126" s="3">
        <f t="shared" si="5"/>
        <v>4911.68</v>
      </c>
      <c r="K126" s="4">
        <f>IF(J126&lt;'Параметры ПФ'!$N$7+0.01,'Стандартные программы'!J126,ROUNDDOWN('Параметры ПФ'!$N$7/IF(H126=0,I126,IF(I126&gt;H126,H126,I126)),0)*IF(H126=0,I126,IF(I126&gt;H126,H126,I126)))</f>
        <v>4911.68</v>
      </c>
      <c r="L126" s="3">
        <f t="shared" si="6"/>
        <v>58940.160000000003</v>
      </c>
      <c r="M126" s="25">
        <f>IF(J126&lt;'Параметры ПФ'!$N$7+0.01,E126*F126*G126,ROUNDDOWN('Параметры ПФ'!$N$7/IF(H126=0,I126,IF(I126&gt;H126,H126,I126)),0)*G126)</f>
        <v>384</v>
      </c>
      <c r="N126" s="19">
        <f t="shared" si="7"/>
        <v>0</v>
      </c>
      <c r="O126" s="66" t="b">
        <f t="shared" si="8"/>
        <v>1</v>
      </c>
      <c r="P126" s="67">
        <f t="shared" si="9"/>
        <v>72</v>
      </c>
    </row>
    <row r="127" spans="1:16" x14ac:dyDescent="0.45">
      <c r="A127" s="90" t="s">
        <v>60</v>
      </c>
      <c r="B127" s="90" t="s">
        <v>122</v>
      </c>
      <c r="C127" s="90" t="s">
        <v>15</v>
      </c>
      <c r="D127" s="91">
        <v>36</v>
      </c>
      <c r="E127" s="91">
        <v>16</v>
      </c>
      <c r="F127" s="92">
        <v>2</v>
      </c>
      <c r="G127" s="92">
        <v>10</v>
      </c>
      <c r="H127" s="68">
        <f t="array" ref="H127">INDEX('Нормативные затраты по МЗ'!$C$2:$C$132,MATCH(A127&amp;C127,'Нормативные затраты по МЗ'!$A$2:$A$132&amp;'Нормативные затраты по МЗ'!$B$2:$B$132,0))</f>
        <v>153.49</v>
      </c>
      <c r="I127" s="3">
        <f>HLOOKUP($C127,'Параметры ПФ'!$F$3:$K$4,2,FALSE)</f>
        <v>155.04</v>
      </c>
      <c r="J127" s="3">
        <f t="shared" si="5"/>
        <v>4911.68</v>
      </c>
      <c r="K127" s="4">
        <f>IF(J127&lt;'Параметры ПФ'!$N$7+0.01,'Стандартные программы'!J127,ROUNDDOWN('Параметры ПФ'!$N$7/IF(H127=0,I127,IF(I127&gt;H127,H127,I127)),0)*IF(H127=0,I127,IF(I127&gt;H127,H127,I127)))</f>
        <v>4911.68</v>
      </c>
      <c r="L127" s="3">
        <f t="shared" si="6"/>
        <v>49116.800000000003</v>
      </c>
      <c r="M127" s="25">
        <f>IF(J127&lt;'Параметры ПФ'!$N$7+0.01,E127*F127*G127,ROUNDDOWN('Параметры ПФ'!$N$7/IF(H127=0,I127,IF(I127&gt;H127,H127,I127)),0)*G127)</f>
        <v>320</v>
      </c>
      <c r="N127" s="19">
        <f t="shared" si="7"/>
        <v>0</v>
      </c>
      <c r="O127" s="66" t="b">
        <f t="shared" si="8"/>
        <v>1</v>
      </c>
      <c r="P127" s="67">
        <f t="shared" si="9"/>
        <v>72</v>
      </c>
    </row>
    <row r="128" spans="1:16" x14ac:dyDescent="0.45">
      <c r="A128" s="90" t="s">
        <v>60</v>
      </c>
      <c r="B128" s="90" t="s">
        <v>156</v>
      </c>
      <c r="C128" s="90" t="s">
        <v>34</v>
      </c>
      <c r="D128" s="91">
        <v>36</v>
      </c>
      <c r="E128" s="91">
        <v>16</v>
      </c>
      <c r="F128" s="92">
        <v>2</v>
      </c>
      <c r="G128" s="122">
        <v>4</v>
      </c>
      <c r="H128" s="68">
        <f t="array" ref="H128">INDEX('Нормативные затраты по МЗ'!$C$2:$C$132,MATCH(A128&amp;C128,'Нормативные затраты по МЗ'!$A$2:$A$132&amp;'Нормативные затраты по МЗ'!$B$2:$B$132,0))</f>
        <v>153.49</v>
      </c>
      <c r="I128" s="3">
        <f>HLOOKUP($C128,'Параметры ПФ'!$F$3:$K$4,2,FALSE)</f>
        <v>155.04</v>
      </c>
      <c r="J128" s="3">
        <f t="shared" si="5"/>
        <v>4911.68</v>
      </c>
      <c r="K128" s="4">
        <f>IF(J128&lt;'Параметры ПФ'!$N$7+0.01,'Стандартные программы'!J128,ROUNDDOWN('Параметры ПФ'!$N$7/IF(H128=0,I128,IF(I128&gt;H128,H128,I128)),0)*IF(H128=0,I128,IF(I128&gt;H128,H128,I128)))</f>
        <v>4911.68</v>
      </c>
      <c r="L128" s="3">
        <f t="shared" si="6"/>
        <v>19646.72</v>
      </c>
      <c r="M128" s="25">
        <f>IF(J128&lt;'Параметры ПФ'!$N$7+0.01,E128*F128*G128,ROUNDDOWN('Параметры ПФ'!$N$7/IF(H128=0,I128,IF(I128&gt;H128,H128,I128)),0)*G128)</f>
        <v>128</v>
      </c>
      <c r="N128" s="19">
        <f t="shared" si="7"/>
        <v>0</v>
      </c>
      <c r="O128" s="66" t="b">
        <f t="shared" si="8"/>
        <v>1</v>
      </c>
      <c r="P128" s="67">
        <f t="shared" si="9"/>
        <v>72</v>
      </c>
    </row>
    <row r="129" spans="1:16" x14ac:dyDescent="0.45">
      <c r="A129" s="90" t="s">
        <v>60</v>
      </c>
      <c r="B129" s="90" t="s">
        <v>157</v>
      </c>
      <c r="C129" s="90" t="s">
        <v>34</v>
      </c>
      <c r="D129" s="91">
        <v>36</v>
      </c>
      <c r="E129" s="91">
        <v>16</v>
      </c>
      <c r="F129" s="92">
        <v>2</v>
      </c>
      <c r="G129" s="122">
        <v>4</v>
      </c>
      <c r="H129" s="68">
        <f t="array" ref="H129">INDEX('Нормативные затраты по МЗ'!$C$2:$C$132,MATCH(A129&amp;C129,'Нормативные затраты по МЗ'!$A$2:$A$132&amp;'Нормативные затраты по МЗ'!$B$2:$B$132,0))</f>
        <v>153.49</v>
      </c>
      <c r="I129" s="3">
        <f>HLOOKUP($C129,'Параметры ПФ'!$F$3:$K$4,2,FALSE)</f>
        <v>155.04</v>
      </c>
      <c r="J129" s="3">
        <f t="shared" si="5"/>
        <v>4911.68</v>
      </c>
      <c r="K129" s="4">
        <f>IF(J129&lt;'Параметры ПФ'!$N$7+0.01,'Стандартные программы'!J129,ROUNDDOWN('Параметры ПФ'!$N$7/IF(H129=0,I129,IF(I129&gt;H129,H129,I129)),0)*IF(H129=0,I129,IF(I129&gt;H129,H129,I129)))</f>
        <v>4911.68</v>
      </c>
      <c r="L129" s="3">
        <f t="shared" si="6"/>
        <v>19646.72</v>
      </c>
      <c r="M129" s="25">
        <f>IF(J129&lt;'Параметры ПФ'!$N$7+0.01,E129*F129*G129,ROUNDDOWN('Параметры ПФ'!$N$7/IF(H129=0,I129,IF(I129&gt;H129,H129,I129)),0)*G129)</f>
        <v>128</v>
      </c>
      <c r="N129" s="19">
        <f t="shared" si="7"/>
        <v>0</v>
      </c>
      <c r="O129" s="66" t="b">
        <f t="shared" si="8"/>
        <v>1</v>
      </c>
      <c r="P129" s="67">
        <f t="shared" si="9"/>
        <v>72</v>
      </c>
    </row>
    <row r="130" spans="1:16" x14ac:dyDescent="0.45">
      <c r="A130" s="90" t="s">
        <v>60</v>
      </c>
      <c r="B130" s="90" t="s">
        <v>158</v>
      </c>
      <c r="C130" s="90" t="s">
        <v>34</v>
      </c>
      <c r="D130" s="91">
        <v>36</v>
      </c>
      <c r="E130" s="91">
        <v>16</v>
      </c>
      <c r="F130" s="92">
        <v>2</v>
      </c>
      <c r="G130" s="122">
        <v>4</v>
      </c>
      <c r="H130" s="68">
        <f t="array" ref="H130">INDEX('Нормативные затраты по МЗ'!$C$2:$C$132,MATCH(A130&amp;C130,'Нормативные затраты по МЗ'!$A$2:$A$132&amp;'Нормативные затраты по МЗ'!$B$2:$B$132,0))</f>
        <v>153.49</v>
      </c>
      <c r="I130" s="3">
        <f>HLOOKUP($C130,'Параметры ПФ'!$F$3:$K$4,2,FALSE)</f>
        <v>155.04</v>
      </c>
      <c r="J130" s="3">
        <f t="shared" ref="J130:J193" si="10">IF(H130=0,I130*F130*E130,IF(I130&gt;H130,H130*F130*E130,I130*F130*E130))</f>
        <v>4911.68</v>
      </c>
      <c r="K130" s="4">
        <f>IF(J130&lt;'Параметры ПФ'!$N$7+0.01,'Стандартные программы'!J130,ROUNDDOWN('Параметры ПФ'!$N$7/IF(H130=0,I130,IF(I130&gt;H130,H130,I130)),0)*IF(H130=0,I130,IF(I130&gt;H130,H130,I130)))</f>
        <v>4911.68</v>
      </c>
      <c r="L130" s="3">
        <f t="shared" ref="L130:L193" si="11">K130*G130</f>
        <v>19646.72</v>
      </c>
      <c r="M130" s="25">
        <f>IF(J130&lt;'Параметры ПФ'!$N$7+0.01,E130*F130*G130,ROUNDDOWN('Параметры ПФ'!$N$7/IF(H130=0,I130,IF(I130&gt;H130,H130,I130)),0)*G130)</f>
        <v>128</v>
      </c>
      <c r="N130" s="19">
        <f t="shared" ref="N130:N193" si="12">IF(H130=0,I130*F130*E130,IF(I130&gt;H130,H130*F130*E130,I130*F130*E130))-K130</f>
        <v>0</v>
      </c>
      <c r="O130" s="66" t="b">
        <f t="shared" ref="O130:O193" si="13">IF(I130&gt;=H130,TRUE,FALSE)</f>
        <v>1</v>
      </c>
      <c r="P130" s="67">
        <f t="shared" ref="P130:P193" si="14">D130*F130</f>
        <v>72</v>
      </c>
    </row>
    <row r="131" spans="1:16" x14ac:dyDescent="0.45">
      <c r="A131" s="90" t="s">
        <v>60</v>
      </c>
      <c r="B131" s="90" t="s">
        <v>159</v>
      </c>
      <c r="C131" s="90" t="s">
        <v>34</v>
      </c>
      <c r="D131" s="91">
        <v>36</v>
      </c>
      <c r="E131" s="91">
        <v>16</v>
      </c>
      <c r="F131" s="92">
        <v>2</v>
      </c>
      <c r="G131" s="122">
        <v>4</v>
      </c>
      <c r="H131" s="68">
        <f t="array" ref="H131">INDEX('Нормативные затраты по МЗ'!$C$2:$C$132,MATCH(A131&amp;C131,'Нормативные затраты по МЗ'!$A$2:$A$132&amp;'Нормативные затраты по МЗ'!$B$2:$B$132,0))</f>
        <v>153.49</v>
      </c>
      <c r="I131" s="3">
        <f>HLOOKUP($C131,'Параметры ПФ'!$F$3:$K$4,2,FALSE)</f>
        <v>155.04</v>
      </c>
      <c r="J131" s="3">
        <f t="shared" si="10"/>
        <v>4911.68</v>
      </c>
      <c r="K131" s="4">
        <f>IF(J131&lt;'Параметры ПФ'!$N$7+0.01,'Стандартные программы'!J131,ROUNDDOWN('Параметры ПФ'!$N$7/IF(H131=0,I131,IF(I131&gt;H131,H131,I131)),0)*IF(H131=0,I131,IF(I131&gt;H131,H131,I131)))</f>
        <v>4911.68</v>
      </c>
      <c r="L131" s="3">
        <f t="shared" si="11"/>
        <v>19646.72</v>
      </c>
      <c r="M131" s="25">
        <f>IF(J131&lt;'Параметры ПФ'!$N$7+0.01,E131*F131*G131,ROUNDDOWN('Параметры ПФ'!$N$7/IF(H131=0,I131,IF(I131&gt;H131,H131,I131)),0)*G131)</f>
        <v>128</v>
      </c>
      <c r="N131" s="19">
        <f t="shared" si="12"/>
        <v>0</v>
      </c>
      <c r="O131" s="66" t="b">
        <f t="shared" si="13"/>
        <v>1</v>
      </c>
      <c r="P131" s="67">
        <f t="shared" si="14"/>
        <v>72</v>
      </c>
    </row>
    <row r="132" spans="1:16" x14ac:dyDescent="0.45">
      <c r="A132" s="90" t="s">
        <v>60</v>
      </c>
      <c r="B132" s="90" t="s">
        <v>125</v>
      </c>
      <c r="C132" s="90" t="s">
        <v>34</v>
      </c>
      <c r="D132" s="91">
        <v>36</v>
      </c>
      <c r="E132" s="91">
        <v>16</v>
      </c>
      <c r="F132" s="92">
        <v>2</v>
      </c>
      <c r="G132" s="122">
        <v>4</v>
      </c>
      <c r="H132" s="68">
        <f t="array" ref="H132">INDEX('Нормативные затраты по МЗ'!$C$2:$C$132,MATCH(A132&amp;C132,'Нормативные затраты по МЗ'!$A$2:$A$132&amp;'Нормативные затраты по МЗ'!$B$2:$B$132,0))</f>
        <v>153.49</v>
      </c>
      <c r="I132" s="3">
        <f>HLOOKUP($C132,'Параметры ПФ'!$F$3:$K$4,2,FALSE)</f>
        <v>155.04</v>
      </c>
      <c r="J132" s="3">
        <f t="shared" si="10"/>
        <v>4911.68</v>
      </c>
      <c r="K132" s="4">
        <f>IF(J132&lt;'Параметры ПФ'!$N$7+0.01,'Стандартные программы'!J132,ROUNDDOWN('Параметры ПФ'!$N$7/IF(H132=0,I132,IF(I132&gt;H132,H132,I132)),0)*IF(H132=0,I132,IF(I132&gt;H132,H132,I132)))</f>
        <v>4911.68</v>
      </c>
      <c r="L132" s="3">
        <f t="shared" si="11"/>
        <v>19646.72</v>
      </c>
      <c r="M132" s="25">
        <f>IF(J132&lt;'Параметры ПФ'!$N$7+0.01,E132*F132*G132,ROUNDDOWN('Параметры ПФ'!$N$7/IF(H132=0,I132,IF(I132&gt;H132,H132,I132)),0)*G132)</f>
        <v>128</v>
      </c>
      <c r="N132" s="19">
        <f t="shared" si="12"/>
        <v>0</v>
      </c>
      <c r="O132" s="66" t="b">
        <f t="shared" si="13"/>
        <v>1</v>
      </c>
      <c r="P132" s="67">
        <f t="shared" si="14"/>
        <v>72</v>
      </c>
    </row>
    <row r="133" spans="1:16" x14ac:dyDescent="0.45">
      <c r="A133" s="90" t="s">
        <v>60</v>
      </c>
      <c r="B133" s="90" t="s">
        <v>126</v>
      </c>
      <c r="C133" s="90" t="s">
        <v>34</v>
      </c>
      <c r="D133" s="91">
        <v>36</v>
      </c>
      <c r="E133" s="91">
        <v>16</v>
      </c>
      <c r="F133" s="92">
        <v>2</v>
      </c>
      <c r="G133" s="122">
        <v>4</v>
      </c>
      <c r="H133" s="68">
        <f t="array" ref="H133">INDEX('Нормативные затраты по МЗ'!$C$2:$C$132,MATCH(A133&amp;C133,'Нормативные затраты по МЗ'!$A$2:$A$132&amp;'Нормативные затраты по МЗ'!$B$2:$B$132,0))</f>
        <v>153.49</v>
      </c>
      <c r="I133" s="3">
        <f>HLOOKUP($C133,'Параметры ПФ'!$F$3:$K$4,2,FALSE)</f>
        <v>155.04</v>
      </c>
      <c r="J133" s="3">
        <f t="shared" si="10"/>
        <v>4911.68</v>
      </c>
      <c r="K133" s="4">
        <f>IF(J133&lt;'Параметры ПФ'!$N$7+0.01,'Стандартные программы'!J133,ROUNDDOWN('Параметры ПФ'!$N$7/IF(H133=0,I133,IF(I133&gt;H133,H133,I133)),0)*IF(H133=0,I133,IF(I133&gt;H133,H133,I133)))</f>
        <v>4911.68</v>
      </c>
      <c r="L133" s="3">
        <f t="shared" si="11"/>
        <v>19646.72</v>
      </c>
      <c r="M133" s="25">
        <f>IF(J133&lt;'Параметры ПФ'!$N$7+0.01,E133*F133*G133,ROUNDDOWN('Параметры ПФ'!$N$7/IF(H133=0,I133,IF(I133&gt;H133,H133,I133)),0)*G133)</f>
        <v>128</v>
      </c>
      <c r="N133" s="19">
        <f t="shared" si="12"/>
        <v>0</v>
      </c>
      <c r="O133" s="66" t="b">
        <f t="shared" si="13"/>
        <v>1</v>
      </c>
      <c r="P133" s="67">
        <f t="shared" si="14"/>
        <v>72</v>
      </c>
    </row>
    <row r="134" spans="1:16" x14ac:dyDescent="0.45">
      <c r="A134" s="90" t="s">
        <v>60</v>
      </c>
      <c r="B134" s="90" t="s">
        <v>160</v>
      </c>
      <c r="C134" s="90" t="s">
        <v>34</v>
      </c>
      <c r="D134" s="91">
        <v>36</v>
      </c>
      <c r="E134" s="91">
        <v>16</v>
      </c>
      <c r="F134" s="92">
        <v>2</v>
      </c>
      <c r="G134" s="122">
        <v>4</v>
      </c>
      <c r="H134" s="68">
        <f t="array" ref="H134">INDEX('Нормативные затраты по МЗ'!$C$2:$C$132,MATCH(A134&amp;C134,'Нормативные затраты по МЗ'!$A$2:$A$132&amp;'Нормативные затраты по МЗ'!$B$2:$B$132,0))</f>
        <v>153.49</v>
      </c>
      <c r="I134" s="3">
        <f>HLOOKUP($C134,'Параметры ПФ'!$F$3:$K$4,2,FALSE)</f>
        <v>155.04</v>
      </c>
      <c r="J134" s="3">
        <f t="shared" si="10"/>
        <v>4911.68</v>
      </c>
      <c r="K134" s="4">
        <f>IF(J134&lt;'Параметры ПФ'!$N$7+0.01,'Стандартные программы'!J134,ROUNDDOWN('Параметры ПФ'!$N$7/IF(H134=0,I134,IF(I134&gt;H134,H134,I134)),0)*IF(H134=0,I134,IF(I134&gt;H134,H134,I134)))</f>
        <v>4911.68</v>
      </c>
      <c r="L134" s="3">
        <f t="shared" si="11"/>
        <v>19646.72</v>
      </c>
      <c r="M134" s="25">
        <f>IF(J134&lt;'Параметры ПФ'!$N$7+0.01,E134*F134*G134,ROUNDDOWN('Параметры ПФ'!$N$7/IF(H134=0,I134,IF(I134&gt;H134,H134,I134)),0)*G134)</f>
        <v>128</v>
      </c>
      <c r="N134" s="19">
        <f t="shared" si="12"/>
        <v>0</v>
      </c>
      <c r="O134" s="66" t="b">
        <f t="shared" si="13"/>
        <v>1</v>
      </c>
      <c r="P134" s="67">
        <f t="shared" si="14"/>
        <v>72</v>
      </c>
    </row>
    <row r="135" spans="1:16" x14ac:dyDescent="0.45">
      <c r="A135" s="90" t="s">
        <v>60</v>
      </c>
      <c r="B135" s="90" t="s">
        <v>161</v>
      </c>
      <c r="C135" s="90" t="s">
        <v>34</v>
      </c>
      <c r="D135" s="91">
        <v>36</v>
      </c>
      <c r="E135" s="91">
        <v>16</v>
      </c>
      <c r="F135" s="92">
        <v>2</v>
      </c>
      <c r="G135" s="122">
        <v>4</v>
      </c>
      <c r="H135" s="68">
        <f t="array" ref="H135">INDEX('Нормативные затраты по МЗ'!$C$2:$C$132,MATCH(A135&amp;C135,'Нормативные затраты по МЗ'!$A$2:$A$132&amp;'Нормативные затраты по МЗ'!$B$2:$B$132,0))</f>
        <v>153.49</v>
      </c>
      <c r="I135" s="3">
        <f>HLOOKUP($C135,'Параметры ПФ'!$F$3:$K$4,2,FALSE)</f>
        <v>155.04</v>
      </c>
      <c r="J135" s="3">
        <f t="shared" si="10"/>
        <v>4911.68</v>
      </c>
      <c r="K135" s="4">
        <f>IF(J135&lt;'Параметры ПФ'!$N$7+0.01,'Стандартные программы'!J135,ROUNDDOWN('Параметры ПФ'!$N$7/IF(H135=0,I135,IF(I135&gt;H135,H135,I135)),0)*IF(H135=0,I135,IF(I135&gt;H135,H135,I135)))</f>
        <v>4911.68</v>
      </c>
      <c r="L135" s="3">
        <f t="shared" si="11"/>
        <v>19646.72</v>
      </c>
      <c r="M135" s="25">
        <f>IF(J135&lt;'Параметры ПФ'!$N$7+0.01,E135*F135*G135,ROUNDDOWN('Параметры ПФ'!$N$7/IF(H135=0,I135,IF(I135&gt;H135,H135,I135)),0)*G135)</f>
        <v>128</v>
      </c>
      <c r="N135" s="19">
        <f t="shared" si="12"/>
        <v>0</v>
      </c>
      <c r="O135" s="66" t="b">
        <f t="shared" si="13"/>
        <v>1</v>
      </c>
      <c r="P135" s="67">
        <f t="shared" si="14"/>
        <v>72</v>
      </c>
    </row>
    <row r="136" spans="1:16" x14ac:dyDescent="0.45">
      <c r="A136" s="90" t="s">
        <v>60</v>
      </c>
      <c r="B136" s="90" t="s">
        <v>162</v>
      </c>
      <c r="C136" s="90" t="s">
        <v>34</v>
      </c>
      <c r="D136" s="91">
        <v>36</v>
      </c>
      <c r="E136" s="91">
        <v>16</v>
      </c>
      <c r="F136" s="92">
        <v>2</v>
      </c>
      <c r="G136" s="122">
        <v>4</v>
      </c>
      <c r="H136" s="68">
        <f t="array" ref="H136">INDEX('Нормативные затраты по МЗ'!$C$2:$C$132,MATCH(A136&amp;C136,'Нормативные затраты по МЗ'!$A$2:$A$132&amp;'Нормативные затраты по МЗ'!$B$2:$B$132,0))</f>
        <v>153.49</v>
      </c>
      <c r="I136" s="3">
        <f>HLOOKUP($C136,'Параметры ПФ'!$F$3:$K$4,2,FALSE)</f>
        <v>155.04</v>
      </c>
      <c r="J136" s="3">
        <f t="shared" si="10"/>
        <v>4911.68</v>
      </c>
      <c r="K136" s="4">
        <f>IF(J136&lt;'Параметры ПФ'!$N$7+0.01,'Стандартные программы'!J136,ROUNDDOWN('Параметры ПФ'!$N$7/IF(H136=0,I136,IF(I136&gt;H136,H136,I136)),0)*IF(H136=0,I136,IF(I136&gt;H136,H136,I136)))</f>
        <v>4911.68</v>
      </c>
      <c r="L136" s="3">
        <f t="shared" si="11"/>
        <v>19646.72</v>
      </c>
      <c r="M136" s="25">
        <f>IF(J136&lt;'Параметры ПФ'!$N$7+0.01,E136*F136*G136,ROUNDDOWN('Параметры ПФ'!$N$7/IF(H136=0,I136,IF(I136&gt;H136,H136,I136)),0)*G136)</f>
        <v>128</v>
      </c>
      <c r="N136" s="19">
        <f t="shared" si="12"/>
        <v>0</v>
      </c>
      <c r="O136" s="66" t="b">
        <f t="shared" si="13"/>
        <v>1</v>
      </c>
      <c r="P136" s="67">
        <f t="shared" si="14"/>
        <v>72</v>
      </c>
    </row>
    <row r="137" spans="1:16" x14ac:dyDescent="0.45">
      <c r="A137" s="90" t="s">
        <v>60</v>
      </c>
      <c r="B137" s="90" t="s">
        <v>163</v>
      </c>
      <c r="C137" s="90" t="s">
        <v>34</v>
      </c>
      <c r="D137" s="91">
        <v>36</v>
      </c>
      <c r="E137" s="91">
        <v>16</v>
      </c>
      <c r="F137" s="92">
        <v>2</v>
      </c>
      <c r="G137" s="122">
        <v>4</v>
      </c>
      <c r="H137" s="68">
        <f t="array" ref="H137">INDEX('Нормативные затраты по МЗ'!$C$2:$C$132,MATCH(A137&amp;C137,'Нормативные затраты по МЗ'!$A$2:$A$132&amp;'Нормативные затраты по МЗ'!$B$2:$B$132,0))</f>
        <v>153.49</v>
      </c>
      <c r="I137" s="3">
        <f>HLOOKUP($C137,'Параметры ПФ'!$F$3:$K$4,2,FALSE)</f>
        <v>155.04</v>
      </c>
      <c r="J137" s="3">
        <f t="shared" si="10"/>
        <v>4911.68</v>
      </c>
      <c r="K137" s="4">
        <f>IF(J137&lt;'Параметры ПФ'!$N$7+0.01,'Стандартные программы'!J137,ROUNDDOWN('Параметры ПФ'!$N$7/IF(H137=0,I137,IF(I137&gt;H137,H137,I137)),0)*IF(H137=0,I137,IF(I137&gt;H137,H137,I137)))</f>
        <v>4911.68</v>
      </c>
      <c r="L137" s="3">
        <f t="shared" si="11"/>
        <v>19646.72</v>
      </c>
      <c r="M137" s="25">
        <f>IF(J137&lt;'Параметры ПФ'!$N$7+0.01,E137*F137*G137,ROUNDDOWN('Параметры ПФ'!$N$7/IF(H137=0,I137,IF(I137&gt;H137,H137,I137)),0)*G137)</f>
        <v>128</v>
      </c>
      <c r="N137" s="19">
        <f t="shared" si="12"/>
        <v>0</v>
      </c>
      <c r="O137" s="66" t="b">
        <f t="shared" si="13"/>
        <v>1</v>
      </c>
      <c r="P137" s="67">
        <f t="shared" si="14"/>
        <v>72</v>
      </c>
    </row>
    <row r="138" spans="1:16" x14ac:dyDescent="0.45">
      <c r="A138" s="90" t="s">
        <v>60</v>
      </c>
      <c r="B138" s="90" t="s">
        <v>163</v>
      </c>
      <c r="C138" s="90" t="s">
        <v>34</v>
      </c>
      <c r="D138" s="91">
        <v>36</v>
      </c>
      <c r="E138" s="91">
        <v>16</v>
      </c>
      <c r="F138" s="92">
        <v>2</v>
      </c>
      <c r="G138" s="122">
        <v>4</v>
      </c>
      <c r="H138" s="68">
        <f t="array" ref="H138">INDEX('Нормативные затраты по МЗ'!$C$2:$C$132,MATCH(A138&amp;C138,'Нормативные затраты по МЗ'!$A$2:$A$132&amp;'Нормативные затраты по МЗ'!$B$2:$B$132,0))</f>
        <v>153.49</v>
      </c>
      <c r="I138" s="3">
        <f>HLOOKUP($C138,'Параметры ПФ'!$F$3:$K$4,2,FALSE)</f>
        <v>155.04</v>
      </c>
      <c r="J138" s="3">
        <f t="shared" si="10"/>
        <v>4911.68</v>
      </c>
      <c r="K138" s="4">
        <f>IF(J138&lt;'Параметры ПФ'!$N$7+0.01,'Стандартные программы'!J138,ROUNDDOWN('Параметры ПФ'!$N$7/IF(H138=0,I138,IF(I138&gt;H138,H138,I138)),0)*IF(H138=0,I138,IF(I138&gt;H138,H138,I138)))</f>
        <v>4911.68</v>
      </c>
      <c r="L138" s="3">
        <f t="shared" si="11"/>
        <v>19646.72</v>
      </c>
      <c r="M138" s="25">
        <f>IF(J138&lt;'Параметры ПФ'!$N$7+0.01,E138*F138*G138,ROUNDDOWN('Параметры ПФ'!$N$7/IF(H138=0,I138,IF(I138&gt;H138,H138,I138)),0)*G138)</f>
        <v>128</v>
      </c>
      <c r="N138" s="19">
        <f t="shared" si="12"/>
        <v>0</v>
      </c>
      <c r="O138" s="66" t="b">
        <f t="shared" si="13"/>
        <v>1</v>
      </c>
      <c r="P138" s="67">
        <f t="shared" si="14"/>
        <v>72</v>
      </c>
    </row>
    <row r="139" spans="1:16" x14ac:dyDescent="0.45">
      <c r="A139" s="90" t="s">
        <v>60</v>
      </c>
      <c r="B139" s="90" t="s">
        <v>164</v>
      </c>
      <c r="C139" s="90" t="s">
        <v>15</v>
      </c>
      <c r="D139" s="91">
        <v>36</v>
      </c>
      <c r="E139" s="91">
        <v>16</v>
      </c>
      <c r="F139" s="92">
        <v>2</v>
      </c>
      <c r="G139" s="92">
        <v>10</v>
      </c>
      <c r="H139" s="68">
        <f t="array" ref="H139">INDEX('Нормативные затраты по МЗ'!$C$2:$C$132,MATCH(A139&amp;C139,'Нормативные затраты по МЗ'!$A$2:$A$132&amp;'Нормативные затраты по МЗ'!$B$2:$B$132,0))</f>
        <v>153.49</v>
      </c>
      <c r="I139" s="3">
        <f>HLOOKUP($C139,'Параметры ПФ'!$F$3:$K$4,2,FALSE)</f>
        <v>155.04</v>
      </c>
      <c r="J139" s="3">
        <f t="shared" si="10"/>
        <v>4911.68</v>
      </c>
      <c r="K139" s="4">
        <f>IF(J139&lt;'Параметры ПФ'!$N$7+0.01,'Стандартные программы'!J139,ROUNDDOWN('Параметры ПФ'!$N$7/IF(H139=0,I139,IF(I139&gt;H139,H139,I139)),0)*IF(H139=0,I139,IF(I139&gt;H139,H139,I139)))</f>
        <v>4911.68</v>
      </c>
      <c r="L139" s="3">
        <f t="shared" si="11"/>
        <v>49116.800000000003</v>
      </c>
      <c r="M139" s="25">
        <f>IF(J139&lt;'Параметры ПФ'!$N$7+0.01,E139*F139*G139,ROUNDDOWN('Параметры ПФ'!$N$7/IF(H139=0,I139,IF(I139&gt;H139,H139,I139)),0)*G139)</f>
        <v>320</v>
      </c>
      <c r="N139" s="19">
        <f t="shared" si="12"/>
        <v>0</v>
      </c>
      <c r="O139" s="66" t="b">
        <f t="shared" si="13"/>
        <v>1</v>
      </c>
      <c r="P139" s="67">
        <f t="shared" si="14"/>
        <v>72</v>
      </c>
    </row>
    <row r="140" spans="1:16" x14ac:dyDescent="0.45">
      <c r="A140" s="90" t="s">
        <v>60</v>
      </c>
      <c r="B140" s="90" t="s">
        <v>165</v>
      </c>
      <c r="C140" s="90" t="s">
        <v>15</v>
      </c>
      <c r="D140" s="91">
        <v>36</v>
      </c>
      <c r="E140" s="91">
        <v>16</v>
      </c>
      <c r="F140" s="92">
        <v>2</v>
      </c>
      <c r="G140" s="92">
        <v>10</v>
      </c>
      <c r="H140" s="68">
        <f t="array" ref="H140">INDEX('Нормативные затраты по МЗ'!$C$2:$C$132,MATCH(A140&amp;C140,'Нормативные затраты по МЗ'!$A$2:$A$132&amp;'Нормативные затраты по МЗ'!$B$2:$B$132,0))</f>
        <v>153.49</v>
      </c>
      <c r="I140" s="3">
        <f>HLOOKUP($C140,'Параметры ПФ'!$F$3:$K$4,2,FALSE)</f>
        <v>155.04</v>
      </c>
      <c r="J140" s="3">
        <f t="shared" si="10"/>
        <v>4911.68</v>
      </c>
      <c r="K140" s="4">
        <f>IF(J140&lt;'Параметры ПФ'!$N$7+0.01,'Стандартные программы'!J140,ROUNDDOWN('Параметры ПФ'!$N$7/IF(H140=0,I140,IF(I140&gt;H140,H140,I140)),0)*IF(H140=0,I140,IF(I140&gt;H140,H140,I140)))</f>
        <v>4911.68</v>
      </c>
      <c r="L140" s="3">
        <f t="shared" si="11"/>
        <v>49116.800000000003</v>
      </c>
      <c r="M140" s="25">
        <f>IF(J140&lt;'Параметры ПФ'!$N$7+0.01,E140*F140*G140,ROUNDDOWN('Параметры ПФ'!$N$7/IF(H140=0,I140,IF(I140&gt;H140,H140,I140)),0)*G140)</f>
        <v>320</v>
      </c>
      <c r="N140" s="19">
        <f t="shared" si="12"/>
        <v>0</v>
      </c>
      <c r="O140" s="66" t="b">
        <f t="shared" si="13"/>
        <v>1</v>
      </c>
      <c r="P140" s="67">
        <f t="shared" si="14"/>
        <v>72</v>
      </c>
    </row>
    <row r="141" spans="1:16" x14ac:dyDescent="0.45">
      <c r="A141" s="90" t="s">
        <v>60</v>
      </c>
      <c r="B141" s="90" t="s">
        <v>128</v>
      </c>
      <c r="C141" s="90" t="s">
        <v>16</v>
      </c>
      <c r="D141" s="91">
        <v>36</v>
      </c>
      <c r="E141" s="91">
        <v>16</v>
      </c>
      <c r="F141" s="92">
        <v>2</v>
      </c>
      <c r="G141" s="122">
        <v>12</v>
      </c>
      <c r="H141" s="68">
        <f t="array" ref="H141">INDEX('Нормативные затраты по МЗ'!$C$2:$C$132,MATCH(A141&amp;C141,'Нормативные затраты по МЗ'!$A$2:$A$132&amp;'Нормативные затраты по МЗ'!$B$2:$B$132,0))</f>
        <v>153.49</v>
      </c>
      <c r="I141" s="3">
        <f>HLOOKUP($C141,'Параметры ПФ'!$F$3:$K$4,2,FALSE)</f>
        <v>155.04</v>
      </c>
      <c r="J141" s="3">
        <f t="shared" si="10"/>
        <v>4911.68</v>
      </c>
      <c r="K141" s="4">
        <f>IF(J141&lt;'Параметры ПФ'!$N$7+0.01,'Стандартные программы'!J141,ROUNDDOWN('Параметры ПФ'!$N$7/IF(H141=0,I141,IF(I141&gt;H141,H141,I141)),0)*IF(H141=0,I141,IF(I141&gt;H141,H141,I141)))</f>
        <v>4911.68</v>
      </c>
      <c r="L141" s="3">
        <f t="shared" si="11"/>
        <v>58940.160000000003</v>
      </c>
      <c r="M141" s="25">
        <f>IF(J141&lt;'Параметры ПФ'!$N$7+0.01,E141*F141*G141,ROUNDDOWN('Параметры ПФ'!$N$7/IF(H141=0,I141,IF(I141&gt;H141,H141,I141)),0)*G141)</f>
        <v>384</v>
      </c>
      <c r="N141" s="19">
        <f t="shared" si="12"/>
        <v>0</v>
      </c>
      <c r="O141" s="66" t="b">
        <f t="shared" si="13"/>
        <v>1</v>
      </c>
      <c r="P141" s="67">
        <f t="shared" si="14"/>
        <v>72</v>
      </c>
    </row>
    <row r="142" spans="1:16" x14ac:dyDescent="0.45">
      <c r="A142" s="90" t="s">
        <v>60</v>
      </c>
      <c r="B142" s="90" t="s">
        <v>166</v>
      </c>
      <c r="C142" s="90" t="s">
        <v>15</v>
      </c>
      <c r="D142" s="91">
        <v>36</v>
      </c>
      <c r="E142" s="91">
        <v>16</v>
      </c>
      <c r="F142" s="92">
        <v>2</v>
      </c>
      <c r="G142" s="122">
        <v>12</v>
      </c>
      <c r="H142" s="68">
        <f t="array" ref="H142">INDEX('Нормативные затраты по МЗ'!$C$2:$C$132,MATCH(A142&amp;C142,'Нормативные затраты по МЗ'!$A$2:$A$132&amp;'Нормативные затраты по МЗ'!$B$2:$B$132,0))</f>
        <v>153.49</v>
      </c>
      <c r="I142" s="3">
        <f>HLOOKUP($C142,'Параметры ПФ'!$F$3:$K$4,2,FALSE)</f>
        <v>155.04</v>
      </c>
      <c r="J142" s="3">
        <f t="shared" si="10"/>
        <v>4911.68</v>
      </c>
      <c r="K142" s="4">
        <f>IF(J142&lt;'Параметры ПФ'!$N$7+0.01,'Стандартные программы'!J142,ROUNDDOWN('Параметры ПФ'!$N$7/IF(H142=0,I142,IF(I142&gt;H142,H142,I142)),0)*IF(H142=0,I142,IF(I142&gt;H142,H142,I142)))</f>
        <v>4911.68</v>
      </c>
      <c r="L142" s="3">
        <f t="shared" si="11"/>
        <v>58940.160000000003</v>
      </c>
      <c r="M142" s="25">
        <f>IF(J142&lt;'Параметры ПФ'!$N$7+0.01,E142*F142*G142,ROUNDDOWN('Параметры ПФ'!$N$7/IF(H142=0,I142,IF(I142&gt;H142,H142,I142)),0)*G142)</f>
        <v>384</v>
      </c>
      <c r="N142" s="19">
        <f t="shared" si="12"/>
        <v>0</v>
      </c>
      <c r="O142" s="66" t="b">
        <f t="shared" si="13"/>
        <v>1</v>
      </c>
      <c r="P142" s="67">
        <f t="shared" si="14"/>
        <v>72</v>
      </c>
    </row>
    <row r="143" spans="1:16" x14ac:dyDescent="0.45">
      <c r="A143" s="90" t="s">
        <v>60</v>
      </c>
      <c r="B143" s="90" t="s">
        <v>2128</v>
      </c>
      <c r="C143" s="90" t="s">
        <v>34</v>
      </c>
      <c r="D143" s="91">
        <v>36</v>
      </c>
      <c r="E143" s="91">
        <v>16</v>
      </c>
      <c r="F143" s="92">
        <v>2</v>
      </c>
      <c r="G143" s="122">
        <v>4</v>
      </c>
      <c r="H143" s="68">
        <f t="array" ref="H143">INDEX('Нормативные затраты по МЗ'!$C$2:$C$132,MATCH(A143&amp;C143,'Нормативные затраты по МЗ'!$A$2:$A$132&amp;'Нормативные затраты по МЗ'!$B$2:$B$132,0))</f>
        <v>153.49</v>
      </c>
      <c r="I143" s="3">
        <f>HLOOKUP($C143,'Параметры ПФ'!$F$3:$K$4,2,FALSE)</f>
        <v>155.04</v>
      </c>
      <c r="J143" s="3">
        <f t="shared" si="10"/>
        <v>4911.68</v>
      </c>
      <c r="K143" s="4">
        <f>IF(J143&lt;'Параметры ПФ'!$N$7+0.01,'Стандартные программы'!J143,ROUNDDOWN('Параметры ПФ'!$N$7/IF(H143=0,I143,IF(I143&gt;H143,H143,I143)),0)*IF(H143=0,I143,IF(I143&gt;H143,H143,I143)))</f>
        <v>4911.68</v>
      </c>
      <c r="L143" s="3">
        <f t="shared" si="11"/>
        <v>19646.72</v>
      </c>
      <c r="M143" s="25">
        <f>IF(J143&lt;'Параметры ПФ'!$N$7+0.01,E143*F143*G143,ROUNDDOWN('Параметры ПФ'!$N$7/IF(H143=0,I143,IF(I143&gt;H143,H143,I143)),0)*G143)</f>
        <v>128</v>
      </c>
      <c r="N143" s="19">
        <f t="shared" si="12"/>
        <v>0</v>
      </c>
      <c r="O143" s="66" t="b">
        <f t="shared" si="13"/>
        <v>1</v>
      </c>
      <c r="P143" s="67">
        <f t="shared" si="14"/>
        <v>72</v>
      </c>
    </row>
    <row r="144" spans="1:16" x14ac:dyDescent="0.45">
      <c r="A144" s="90" t="s">
        <v>60</v>
      </c>
      <c r="B144" s="90" t="s">
        <v>2129</v>
      </c>
      <c r="C144" s="90" t="s">
        <v>34</v>
      </c>
      <c r="D144" s="91">
        <v>36</v>
      </c>
      <c r="E144" s="91">
        <v>16</v>
      </c>
      <c r="F144" s="92">
        <v>2</v>
      </c>
      <c r="G144" s="122">
        <v>4</v>
      </c>
      <c r="H144" s="68">
        <f t="array" ref="H144">INDEX('Нормативные затраты по МЗ'!$C$2:$C$132,MATCH(A144&amp;C144,'Нормативные затраты по МЗ'!$A$2:$A$132&amp;'Нормативные затраты по МЗ'!$B$2:$B$132,0))</f>
        <v>153.49</v>
      </c>
      <c r="I144" s="3">
        <f>HLOOKUP($C144,'Параметры ПФ'!$F$3:$K$4,2,FALSE)</f>
        <v>155.04</v>
      </c>
      <c r="J144" s="3">
        <f t="shared" si="10"/>
        <v>4911.68</v>
      </c>
      <c r="K144" s="4">
        <f>IF(J144&lt;'Параметры ПФ'!$N$7+0.01,'Стандартные программы'!J144,ROUNDDOWN('Параметры ПФ'!$N$7/IF(H144=0,I144,IF(I144&gt;H144,H144,I144)),0)*IF(H144=0,I144,IF(I144&gt;H144,H144,I144)))</f>
        <v>4911.68</v>
      </c>
      <c r="L144" s="3">
        <f t="shared" si="11"/>
        <v>19646.72</v>
      </c>
      <c r="M144" s="25">
        <f>IF(J144&lt;'Параметры ПФ'!$N$7+0.01,E144*F144*G144,ROUNDDOWN('Параметры ПФ'!$N$7/IF(H144=0,I144,IF(I144&gt;H144,H144,I144)),0)*G144)</f>
        <v>128</v>
      </c>
      <c r="N144" s="19">
        <f t="shared" si="12"/>
        <v>0</v>
      </c>
      <c r="O144" s="66" t="b">
        <f t="shared" si="13"/>
        <v>1</v>
      </c>
      <c r="P144" s="67">
        <f t="shared" si="14"/>
        <v>72</v>
      </c>
    </row>
    <row r="145" spans="1:16" x14ac:dyDescent="0.45">
      <c r="A145" s="90" t="s">
        <v>60</v>
      </c>
      <c r="B145" s="90" t="s">
        <v>2130</v>
      </c>
      <c r="C145" s="90" t="s">
        <v>16</v>
      </c>
      <c r="D145" s="91">
        <v>36</v>
      </c>
      <c r="E145" s="91">
        <v>16</v>
      </c>
      <c r="F145" s="92">
        <v>2</v>
      </c>
      <c r="G145" s="92">
        <v>10</v>
      </c>
      <c r="H145" s="68">
        <f t="array" ref="H145">INDEX('Нормативные затраты по МЗ'!$C$2:$C$132,MATCH(A145&amp;C145,'Нормативные затраты по МЗ'!$A$2:$A$132&amp;'Нормативные затраты по МЗ'!$B$2:$B$132,0))</f>
        <v>153.49</v>
      </c>
      <c r="I145" s="3">
        <f>HLOOKUP($C145,'Параметры ПФ'!$F$3:$K$4,2,FALSE)</f>
        <v>155.04</v>
      </c>
      <c r="J145" s="3">
        <f t="shared" si="10"/>
        <v>4911.68</v>
      </c>
      <c r="K145" s="4">
        <f>IF(J145&lt;'Параметры ПФ'!$N$7+0.01,'Стандартные программы'!J145,ROUNDDOWN('Параметры ПФ'!$N$7/IF(H145=0,I145,IF(I145&gt;H145,H145,I145)),0)*IF(H145=0,I145,IF(I145&gt;H145,H145,I145)))</f>
        <v>4911.68</v>
      </c>
      <c r="L145" s="3">
        <f t="shared" si="11"/>
        <v>49116.800000000003</v>
      </c>
      <c r="M145" s="25">
        <f>IF(J145&lt;'Параметры ПФ'!$N$7+0.01,E145*F145*G145,ROUNDDOWN('Параметры ПФ'!$N$7/IF(H145=0,I145,IF(I145&gt;H145,H145,I145)),0)*G145)</f>
        <v>320</v>
      </c>
      <c r="N145" s="19">
        <f t="shared" si="12"/>
        <v>0</v>
      </c>
      <c r="O145" s="66" t="b">
        <f t="shared" si="13"/>
        <v>1</v>
      </c>
      <c r="P145" s="67">
        <f t="shared" si="14"/>
        <v>72</v>
      </c>
    </row>
    <row r="146" spans="1:16" x14ac:dyDescent="0.45">
      <c r="A146" s="90" t="s">
        <v>60</v>
      </c>
      <c r="B146" s="90" t="s">
        <v>2131</v>
      </c>
      <c r="C146" s="90" t="s">
        <v>16</v>
      </c>
      <c r="D146" s="91">
        <v>36</v>
      </c>
      <c r="E146" s="91">
        <v>16</v>
      </c>
      <c r="F146" s="92">
        <v>2</v>
      </c>
      <c r="G146" s="122">
        <v>12</v>
      </c>
      <c r="H146" s="68">
        <f t="array" ref="H146">INDEX('Нормативные затраты по МЗ'!$C$2:$C$132,MATCH(A146&amp;C146,'Нормативные затраты по МЗ'!$A$2:$A$132&amp;'Нормативные затраты по МЗ'!$B$2:$B$132,0))</f>
        <v>153.49</v>
      </c>
      <c r="I146" s="3">
        <f>HLOOKUP($C146,'Параметры ПФ'!$F$3:$K$4,2,FALSE)</f>
        <v>155.04</v>
      </c>
      <c r="J146" s="3">
        <f t="shared" si="10"/>
        <v>4911.68</v>
      </c>
      <c r="K146" s="4">
        <f>IF(J146&lt;'Параметры ПФ'!$N$7+0.01,'Стандартные программы'!J146,ROUNDDOWN('Параметры ПФ'!$N$7/IF(H146=0,I146,IF(I146&gt;H146,H146,I146)),0)*IF(H146=0,I146,IF(I146&gt;H146,H146,I146)))</f>
        <v>4911.68</v>
      </c>
      <c r="L146" s="3">
        <f t="shared" si="11"/>
        <v>58940.160000000003</v>
      </c>
      <c r="M146" s="25">
        <f>IF(J146&lt;'Параметры ПФ'!$N$7+0.01,E146*F146*G146,ROUNDDOWN('Параметры ПФ'!$N$7/IF(H146=0,I146,IF(I146&gt;H146,H146,I146)),0)*G146)</f>
        <v>384</v>
      </c>
      <c r="N146" s="19">
        <f t="shared" si="12"/>
        <v>0</v>
      </c>
      <c r="O146" s="66" t="b">
        <f t="shared" si="13"/>
        <v>1</v>
      </c>
      <c r="P146" s="67">
        <f t="shared" si="14"/>
        <v>72</v>
      </c>
    </row>
    <row r="147" spans="1:16" x14ac:dyDescent="0.45">
      <c r="A147" s="90" t="s">
        <v>60</v>
      </c>
      <c r="B147" s="90" t="s">
        <v>2132</v>
      </c>
      <c r="C147" s="90" t="s">
        <v>34</v>
      </c>
      <c r="D147" s="91">
        <v>36</v>
      </c>
      <c r="E147" s="91">
        <v>16</v>
      </c>
      <c r="F147" s="92">
        <v>2</v>
      </c>
      <c r="G147" s="122">
        <v>4</v>
      </c>
      <c r="H147" s="68">
        <f t="array" ref="H147">INDEX('Нормативные затраты по МЗ'!$C$2:$C$132,MATCH(A147&amp;C147,'Нормативные затраты по МЗ'!$A$2:$A$132&amp;'Нормативные затраты по МЗ'!$B$2:$B$132,0))</f>
        <v>153.49</v>
      </c>
      <c r="I147" s="3">
        <f>HLOOKUP($C147,'Параметры ПФ'!$F$3:$K$4,2,FALSE)</f>
        <v>155.04</v>
      </c>
      <c r="J147" s="3">
        <f t="shared" si="10"/>
        <v>4911.68</v>
      </c>
      <c r="K147" s="4">
        <f>IF(J147&lt;'Параметры ПФ'!$N$7+0.01,'Стандартные программы'!J147,ROUNDDOWN('Параметры ПФ'!$N$7/IF(H147=0,I147,IF(I147&gt;H147,H147,I147)),0)*IF(H147=0,I147,IF(I147&gt;H147,H147,I147)))</f>
        <v>4911.68</v>
      </c>
      <c r="L147" s="3">
        <f t="shared" si="11"/>
        <v>19646.72</v>
      </c>
      <c r="M147" s="25">
        <f>IF(J147&lt;'Параметры ПФ'!$N$7+0.01,E147*F147*G147,ROUNDDOWN('Параметры ПФ'!$N$7/IF(H147=0,I147,IF(I147&gt;H147,H147,I147)),0)*G147)</f>
        <v>128</v>
      </c>
      <c r="N147" s="19">
        <f t="shared" si="12"/>
        <v>0</v>
      </c>
      <c r="O147" s="66" t="b">
        <f t="shared" si="13"/>
        <v>1</v>
      </c>
      <c r="P147" s="67">
        <f t="shared" si="14"/>
        <v>72</v>
      </c>
    </row>
    <row r="148" spans="1:16" x14ac:dyDescent="0.45">
      <c r="A148" s="90" t="s">
        <v>60</v>
      </c>
      <c r="B148" s="90" t="s">
        <v>2130</v>
      </c>
      <c r="C148" s="90" t="s">
        <v>34</v>
      </c>
      <c r="D148" s="91">
        <v>36</v>
      </c>
      <c r="E148" s="91">
        <v>16</v>
      </c>
      <c r="F148" s="92">
        <v>2</v>
      </c>
      <c r="G148" s="122">
        <v>4</v>
      </c>
      <c r="H148" s="68">
        <f t="array" ref="H148">INDEX('Нормативные затраты по МЗ'!$C$2:$C$132,MATCH(A148&amp;C148,'Нормативные затраты по МЗ'!$A$2:$A$132&amp;'Нормативные затраты по МЗ'!$B$2:$B$132,0))</f>
        <v>153.49</v>
      </c>
      <c r="I148" s="3">
        <f>HLOOKUP($C148,'Параметры ПФ'!$F$3:$K$4,2,FALSE)</f>
        <v>155.04</v>
      </c>
      <c r="J148" s="3">
        <f t="shared" si="10"/>
        <v>4911.68</v>
      </c>
      <c r="K148" s="4">
        <f>IF(J148&lt;'Параметры ПФ'!$N$7+0.01,'Стандартные программы'!J148,ROUNDDOWN('Параметры ПФ'!$N$7/IF(H148=0,I148,IF(I148&gt;H148,H148,I148)),0)*IF(H148=0,I148,IF(I148&gt;H148,H148,I148)))</f>
        <v>4911.68</v>
      </c>
      <c r="L148" s="3">
        <f t="shared" si="11"/>
        <v>19646.72</v>
      </c>
      <c r="M148" s="25">
        <f>IF(J148&lt;'Параметры ПФ'!$N$7+0.01,E148*F148*G148,ROUNDDOWN('Параметры ПФ'!$N$7/IF(H148=0,I148,IF(I148&gt;H148,H148,I148)),0)*G148)</f>
        <v>128</v>
      </c>
      <c r="N148" s="19">
        <f t="shared" si="12"/>
        <v>0</v>
      </c>
      <c r="O148" s="66" t="b">
        <f t="shared" si="13"/>
        <v>1</v>
      </c>
      <c r="P148" s="67">
        <f t="shared" si="14"/>
        <v>72</v>
      </c>
    </row>
    <row r="149" spans="1:16" x14ac:dyDescent="0.45">
      <c r="A149" s="90" t="s">
        <v>60</v>
      </c>
      <c r="B149" s="90" t="s">
        <v>2133</v>
      </c>
      <c r="C149" s="90" t="s">
        <v>15</v>
      </c>
      <c r="D149" s="91">
        <v>36</v>
      </c>
      <c r="E149" s="91">
        <v>16</v>
      </c>
      <c r="F149" s="92">
        <v>2</v>
      </c>
      <c r="G149" s="92">
        <v>5</v>
      </c>
      <c r="H149" s="68">
        <f t="array" ref="H149">INDEX('Нормативные затраты по МЗ'!$C$2:$C$132,MATCH(A149&amp;C149,'Нормативные затраты по МЗ'!$A$2:$A$132&amp;'Нормативные затраты по МЗ'!$B$2:$B$132,0))</f>
        <v>153.49</v>
      </c>
      <c r="I149" s="3">
        <f>HLOOKUP($C149,'Параметры ПФ'!$F$3:$K$4,2,FALSE)</f>
        <v>155.04</v>
      </c>
      <c r="J149" s="3">
        <f t="shared" si="10"/>
        <v>4911.68</v>
      </c>
      <c r="K149" s="4">
        <f>IF(J149&lt;'Параметры ПФ'!$N$7+0.01,'Стандартные программы'!J149,ROUNDDOWN('Параметры ПФ'!$N$7/IF(H149=0,I149,IF(I149&gt;H149,H149,I149)),0)*IF(H149=0,I149,IF(I149&gt;H149,H149,I149)))</f>
        <v>4911.68</v>
      </c>
      <c r="L149" s="3">
        <f t="shared" si="11"/>
        <v>24558.400000000001</v>
      </c>
      <c r="M149" s="25">
        <f>IF(J149&lt;'Параметры ПФ'!$N$7+0.01,E149*F149*G149,ROUNDDOWN('Параметры ПФ'!$N$7/IF(H149=0,I149,IF(I149&gt;H149,H149,I149)),0)*G149)</f>
        <v>160</v>
      </c>
      <c r="N149" s="19">
        <f t="shared" si="12"/>
        <v>0</v>
      </c>
      <c r="O149" s="66" t="b">
        <f t="shared" si="13"/>
        <v>1</v>
      </c>
      <c r="P149" s="67">
        <f t="shared" si="14"/>
        <v>72</v>
      </c>
    </row>
    <row r="150" spans="1:16" x14ac:dyDescent="0.45">
      <c r="A150" s="90" t="s">
        <v>60</v>
      </c>
      <c r="B150" s="90" t="s">
        <v>2134</v>
      </c>
      <c r="C150" s="90" t="s">
        <v>16</v>
      </c>
      <c r="D150" s="91">
        <v>36</v>
      </c>
      <c r="E150" s="91">
        <v>16</v>
      </c>
      <c r="F150" s="92">
        <v>2</v>
      </c>
      <c r="G150" s="92">
        <v>10</v>
      </c>
      <c r="H150" s="68">
        <f t="array" ref="H150">INDEX('Нормативные затраты по МЗ'!$C$2:$C$132,MATCH(A150&amp;C150,'Нормативные затраты по МЗ'!$A$2:$A$132&amp;'Нормативные затраты по МЗ'!$B$2:$B$132,0))</f>
        <v>153.49</v>
      </c>
      <c r="I150" s="3">
        <f>HLOOKUP($C150,'Параметры ПФ'!$F$3:$K$4,2,FALSE)</f>
        <v>155.04</v>
      </c>
      <c r="J150" s="3">
        <f t="shared" si="10"/>
        <v>4911.68</v>
      </c>
      <c r="K150" s="4">
        <f>IF(J150&lt;'Параметры ПФ'!$N$7+0.01,'Стандартные программы'!J150,ROUNDDOWN('Параметры ПФ'!$N$7/IF(H150=0,I150,IF(I150&gt;H150,H150,I150)),0)*IF(H150=0,I150,IF(I150&gt;H150,H150,I150)))</f>
        <v>4911.68</v>
      </c>
      <c r="L150" s="3">
        <f t="shared" si="11"/>
        <v>49116.800000000003</v>
      </c>
      <c r="M150" s="25">
        <f>IF(J150&lt;'Параметры ПФ'!$N$7+0.01,E150*F150*G150,ROUNDDOWN('Параметры ПФ'!$N$7/IF(H150=0,I150,IF(I150&gt;H150,H150,I150)),0)*G150)</f>
        <v>320</v>
      </c>
      <c r="N150" s="19">
        <f t="shared" si="12"/>
        <v>0</v>
      </c>
      <c r="O150" s="66" t="b">
        <f t="shared" si="13"/>
        <v>1</v>
      </c>
      <c r="P150" s="67">
        <f t="shared" si="14"/>
        <v>72</v>
      </c>
    </row>
    <row r="151" spans="1:16" x14ac:dyDescent="0.45">
      <c r="A151" s="90" t="s">
        <v>60</v>
      </c>
      <c r="B151" s="90" t="s">
        <v>2135</v>
      </c>
      <c r="C151" s="90" t="s">
        <v>34</v>
      </c>
      <c r="D151" s="91">
        <v>36</v>
      </c>
      <c r="E151" s="91">
        <v>16</v>
      </c>
      <c r="F151" s="92">
        <v>2</v>
      </c>
      <c r="G151" s="122">
        <v>4</v>
      </c>
      <c r="H151" s="68">
        <f t="array" ref="H151">INDEX('Нормативные затраты по МЗ'!$C$2:$C$132,MATCH(A151&amp;C151,'Нормативные затраты по МЗ'!$A$2:$A$132&amp;'Нормативные затраты по МЗ'!$B$2:$B$132,0))</f>
        <v>153.49</v>
      </c>
      <c r="I151" s="3">
        <f>HLOOKUP($C151,'Параметры ПФ'!$F$3:$K$4,2,FALSE)</f>
        <v>155.04</v>
      </c>
      <c r="J151" s="3">
        <f t="shared" si="10"/>
        <v>4911.68</v>
      </c>
      <c r="K151" s="4">
        <f>IF(J151&lt;'Параметры ПФ'!$N$7+0.01,'Стандартные программы'!J151,ROUNDDOWN('Параметры ПФ'!$N$7/IF(H151=0,I151,IF(I151&gt;H151,H151,I151)),0)*IF(H151=0,I151,IF(I151&gt;H151,H151,I151)))</f>
        <v>4911.68</v>
      </c>
      <c r="L151" s="3">
        <f t="shared" si="11"/>
        <v>19646.72</v>
      </c>
      <c r="M151" s="25">
        <f>IF(J151&lt;'Параметры ПФ'!$N$7+0.01,E151*F151*G151,ROUNDDOWN('Параметры ПФ'!$N$7/IF(H151=0,I151,IF(I151&gt;H151,H151,I151)),0)*G151)</f>
        <v>128</v>
      </c>
      <c r="N151" s="19">
        <f t="shared" si="12"/>
        <v>0</v>
      </c>
      <c r="O151" s="66" t="b">
        <f t="shared" si="13"/>
        <v>1</v>
      </c>
      <c r="P151" s="67">
        <f t="shared" si="14"/>
        <v>72</v>
      </c>
    </row>
    <row r="152" spans="1:16" x14ac:dyDescent="0.45">
      <c r="A152" s="90" t="s">
        <v>60</v>
      </c>
      <c r="B152" s="90" t="s">
        <v>2136</v>
      </c>
      <c r="C152" s="90" t="s">
        <v>34</v>
      </c>
      <c r="D152" s="91">
        <v>36</v>
      </c>
      <c r="E152" s="91">
        <v>16</v>
      </c>
      <c r="F152" s="92">
        <v>2</v>
      </c>
      <c r="G152" s="122">
        <v>4</v>
      </c>
      <c r="H152" s="68">
        <f t="array" ref="H152">INDEX('Нормативные затраты по МЗ'!$C$2:$C$132,MATCH(A152&amp;C152,'Нормативные затраты по МЗ'!$A$2:$A$132&amp;'Нормативные затраты по МЗ'!$B$2:$B$132,0))</f>
        <v>153.49</v>
      </c>
      <c r="I152" s="3">
        <f>HLOOKUP($C152,'Параметры ПФ'!$F$3:$K$4,2,FALSE)</f>
        <v>155.04</v>
      </c>
      <c r="J152" s="3">
        <f t="shared" si="10"/>
        <v>4911.68</v>
      </c>
      <c r="K152" s="4">
        <f>IF(J152&lt;'Параметры ПФ'!$N$7+0.01,'Стандартные программы'!J152,ROUNDDOWN('Параметры ПФ'!$N$7/IF(H152=0,I152,IF(I152&gt;H152,H152,I152)),0)*IF(H152=0,I152,IF(I152&gt;H152,H152,I152)))</f>
        <v>4911.68</v>
      </c>
      <c r="L152" s="3">
        <f t="shared" si="11"/>
        <v>19646.72</v>
      </c>
      <c r="M152" s="25">
        <f>IF(J152&lt;'Параметры ПФ'!$N$7+0.01,E152*F152*G152,ROUNDDOWN('Параметры ПФ'!$N$7/IF(H152=0,I152,IF(I152&gt;H152,H152,I152)),0)*G152)</f>
        <v>128</v>
      </c>
      <c r="N152" s="19">
        <f t="shared" si="12"/>
        <v>0</v>
      </c>
      <c r="O152" s="66" t="b">
        <f t="shared" si="13"/>
        <v>1</v>
      </c>
      <c r="P152" s="67">
        <f t="shared" si="14"/>
        <v>72</v>
      </c>
    </row>
    <row r="153" spans="1:16" x14ac:dyDescent="0.45">
      <c r="A153" s="90" t="s">
        <v>60</v>
      </c>
      <c r="B153" s="90" t="s">
        <v>2137</v>
      </c>
      <c r="C153" s="90" t="s">
        <v>1</v>
      </c>
      <c r="D153" s="91">
        <v>36</v>
      </c>
      <c r="E153" s="91">
        <v>16</v>
      </c>
      <c r="F153" s="92">
        <v>2</v>
      </c>
      <c r="G153" s="92">
        <v>10</v>
      </c>
      <c r="H153" s="68">
        <f t="array" ref="H153">INDEX('Нормативные затраты по МЗ'!$C$2:$C$132,MATCH(A153&amp;C153,'Нормативные затраты по МЗ'!$A$2:$A$132&amp;'Нормативные затраты по МЗ'!$B$2:$B$132,0))</f>
        <v>153.49</v>
      </c>
      <c r="I153" s="3">
        <f>HLOOKUP($C153,'Параметры ПФ'!$F$3:$K$4,2,FALSE)</f>
        <v>155.04</v>
      </c>
      <c r="J153" s="3">
        <f t="shared" si="10"/>
        <v>4911.68</v>
      </c>
      <c r="K153" s="4">
        <f>IF(J153&lt;'Параметры ПФ'!$N$7+0.01,'Стандартные программы'!J153,ROUNDDOWN('Параметры ПФ'!$N$7/IF(H153=0,I153,IF(I153&gt;H153,H153,I153)),0)*IF(H153=0,I153,IF(I153&gt;H153,H153,I153)))</f>
        <v>4911.68</v>
      </c>
      <c r="L153" s="3">
        <f t="shared" si="11"/>
        <v>49116.800000000003</v>
      </c>
      <c r="M153" s="25">
        <f>IF(J153&lt;'Параметры ПФ'!$N$7+0.01,E153*F153*G153,ROUNDDOWN('Параметры ПФ'!$N$7/IF(H153=0,I153,IF(I153&gt;H153,H153,I153)),0)*G153)</f>
        <v>320</v>
      </c>
      <c r="N153" s="19">
        <f t="shared" si="12"/>
        <v>0</v>
      </c>
      <c r="O153" s="66" t="b">
        <f t="shared" si="13"/>
        <v>1</v>
      </c>
      <c r="P153" s="67">
        <f t="shared" si="14"/>
        <v>72</v>
      </c>
    </row>
    <row r="154" spans="1:16" x14ac:dyDescent="0.45">
      <c r="A154" s="90" t="s">
        <v>60</v>
      </c>
      <c r="B154" s="90" t="s">
        <v>2138</v>
      </c>
      <c r="C154" s="90" t="s">
        <v>15</v>
      </c>
      <c r="D154" s="91">
        <v>36</v>
      </c>
      <c r="E154" s="91">
        <v>16</v>
      </c>
      <c r="F154" s="92">
        <v>2</v>
      </c>
      <c r="G154" s="92">
        <v>10</v>
      </c>
      <c r="H154" s="68">
        <f t="array" ref="H154">INDEX('Нормативные затраты по МЗ'!$C$2:$C$132,MATCH(A154&amp;C154,'Нормативные затраты по МЗ'!$A$2:$A$132&amp;'Нормативные затраты по МЗ'!$B$2:$B$132,0))</f>
        <v>153.49</v>
      </c>
      <c r="I154" s="3">
        <f>HLOOKUP($C154,'Параметры ПФ'!$F$3:$K$4,2,FALSE)</f>
        <v>155.04</v>
      </c>
      <c r="J154" s="3">
        <f t="shared" si="10"/>
        <v>4911.68</v>
      </c>
      <c r="K154" s="4">
        <f>IF(J154&lt;'Параметры ПФ'!$N$7+0.01,'Стандартные программы'!J154,ROUNDDOWN('Параметры ПФ'!$N$7/IF(H154=0,I154,IF(I154&gt;H154,H154,I154)),0)*IF(H154=0,I154,IF(I154&gt;H154,H154,I154)))</f>
        <v>4911.68</v>
      </c>
      <c r="L154" s="3">
        <f t="shared" si="11"/>
        <v>49116.800000000003</v>
      </c>
      <c r="M154" s="25">
        <f>IF(J154&lt;'Параметры ПФ'!$N$7+0.01,E154*F154*G154,ROUNDDOWN('Параметры ПФ'!$N$7/IF(H154=0,I154,IF(I154&gt;H154,H154,I154)),0)*G154)</f>
        <v>320</v>
      </c>
      <c r="N154" s="19">
        <f t="shared" si="12"/>
        <v>0</v>
      </c>
      <c r="O154" s="66" t="b">
        <f t="shared" si="13"/>
        <v>1</v>
      </c>
      <c r="P154" s="67">
        <f t="shared" si="14"/>
        <v>72</v>
      </c>
    </row>
    <row r="155" spans="1:16" x14ac:dyDescent="0.45">
      <c r="A155" s="90" t="s">
        <v>60</v>
      </c>
      <c r="B155" s="90" t="s">
        <v>2139</v>
      </c>
      <c r="C155" s="90" t="s">
        <v>16</v>
      </c>
      <c r="D155" s="91">
        <v>36</v>
      </c>
      <c r="E155" s="91">
        <v>16</v>
      </c>
      <c r="F155" s="92">
        <v>2</v>
      </c>
      <c r="G155" s="92">
        <v>10</v>
      </c>
      <c r="H155" s="68">
        <f t="array" ref="H155">INDEX('Нормативные затраты по МЗ'!$C$2:$C$132,MATCH(A155&amp;C155,'Нормативные затраты по МЗ'!$A$2:$A$132&amp;'Нормативные затраты по МЗ'!$B$2:$B$132,0))</f>
        <v>153.49</v>
      </c>
      <c r="I155" s="3">
        <f>HLOOKUP($C155,'Параметры ПФ'!$F$3:$K$4,2,FALSE)</f>
        <v>155.04</v>
      </c>
      <c r="J155" s="3">
        <f t="shared" si="10"/>
        <v>4911.68</v>
      </c>
      <c r="K155" s="4">
        <f>IF(J155&lt;'Параметры ПФ'!$N$7+0.01,'Стандартные программы'!J155,ROUNDDOWN('Параметры ПФ'!$N$7/IF(H155=0,I155,IF(I155&gt;H155,H155,I155)),0)*IF(H155=0,I155,IF(I155&gt;H155,H155,I155)))</f>
        <v>4911.68</v>
      </c>
      <c r="L155" s="3">
        <f t="shared" si="11"/>
        <v>49116.800000000003</v>
      </c>
      <c r="M155" s="25">
        <f>IF(J155&lt;'Параметры ПФ'!$N$7+0.01,E155*F155*G155,ROUNDDOWN('Параметры ПФ'!$N$7/IF(H155=0,I155,IF(I155&gt;H155,H155,I155)),0)*G155)</f>
        <v>320</v>
      </c>
      <c r="N155" s="19">
        <f t="shared" si="12"/>
        <v>0</v>
      </c>
      <c r="O155" s="66" t="b">
        <f t="shared" si="13"/>
        <v>1</v>
      </c>
      <c r="P155" s="67">
        <f t="shared" si="14"/>
        <v>72</v>
      </c>
    </row>
    <row r="156" spans="1:16" x14ac:dyDescent="0.45">
      <c r="A156" s="90" t="s">
        <v>60</v>
      </c>
      <c r="B156" s="90" t="s">
        <v>2140</v>
      </c>
      <c r="C156" s="90" t="s">
        <v>15</v>
      </c>
      <c r="D156" s="91">
        <v>36</v>
      </c>
      <c r="E156" s="91">
        <v>16</v>
      </c>
      <c r="F156" s="92">
        <v>2</v>
      </c>
      <c r="G156" s="92">
        <v>5</v>
      </c>
      <c r="H156" s="68">
        <f t="array" ref="H156">INDEX('Нормативные затраты по МЗ'!$C$2:$C$132,MATCH(A156&amp;C156,'Нормативные затраты по МЗ'!$A$2:$A$132&amp;'Нормативные затраты по МЗ'!$B$2:$B$132,0))</f>
        <v>153.49</v>
      </c>
      <c r="I156" s="3">
        <f>HLOOKUP($C156,'Параметры ПФ'!$F$3:$K$4,2,FALSE)</f>
        <v>155.04</v>
      </c>
      <c r="J156" s="3">
        <f t="shared" si="10"/>
        <v>4911.68</v>
      </c>
      <c r="K156" s="4">
        <f>IF(J156&lt;'Параметры ПФ'!$N$7+0.01,'Стандартные программы'!J156,ROUNDDOWN('Параметры ПФ'!$N$7/IF(H156=0,I156,IF(I156&gt;H156,H156,I156)),0)*IF(H156=0,I156,IF(I156&gt;H156,H156,I156)))</f>
        <v>4911.68</v>
      </c>
      <c r="L156" s="3">
        <f t="shared" si="11"/>
        <v>24558.400000000001</v>
      </c>
      <c r="M156" s="25">
        <f>IF(J156&lt;'Параметры ПФ'!$N$7+0.01,E156*F156*G156,ROUNDDOWN('Параметры ПФ'!$N$7/IF(H156=0,I156,IF(I156&gt;H156,H156,I156)),0)*G156)</f>
        <v>160</v>
      </c>
      <c r="N156" s="19">
        <f t="shared" si="12"/>
        <v>0</v>
      </c>
      <c r="O156" s="66" t="b">
        <f t="shared" si="13"/>
        <v>1</v>
      </c>
      <c r="P156" s="67">
        <f t="shared" si="14"/>
        <v>72</v>
      </c>
    </row>
    <row r="157" spans="1:16" x14ac:dyDescent="0.45">
      <c r="A157" s="90" t="s">
        <v>60</v>
      </c>
      <c r="B157" s="90" t="s">
        <v>2141</v>
      </c>
      <c r="C157" s="90" t="s">
        <v>15</v>
      </c>
      <c r="D157" s="91">
        <v>36</v>
      </c>
      <c r="E157" s="91">
        <v>16</v>
      </c>
      <c r="F157" s="92">
        <v>2</v>
      </c>
      <c r="G157" s="92">
        <v>5</v>
      </c>
      <c r="H157" s="68">
        <f t="array" ref="H157">INDEX('Нормативные затраты по МЗ'!$C$2:$C$132,MATCH(A157&amp;C157,'Нормативные затраты по МЗ'!$A$2:$A$132&amp;'Нормативные затраты по МЗ'!$B$2:$B$132,0))</f>
        <v>153.49</v>
      </c>
      <c r="I157" s="3">
        <f>HLOOKUP($C157,'Параметры ПФ'!$F$3:$K$4,2,FALSE)</f>
        <v>155.04</v>
      </c>
      <c r="J157" s="3">
        <f t="shared" si="10"/>
        <v>4911.68</v>
      </c>
      <c r="K157" s="4">
        <f>IF(J157&lt;'Параметры ПФ'!$N$7+0.01,'Стандартные программы'!J157,ROUNDDOWN('Параметры ПФ'!$N$7/IF(H157=0,I157,IF(I157&gt;H157,H157,I157)),0)*IF(H157=0,I157,IF(I157&gt;H157,H157,I157)))</f>
        <v>4911.68</v>
      </c>
      <c r="L157" s="3">
        <f t="shared" si="11"/>
        <v>24558.400000000001</v>
      </c>
      <c r="M157" s="25">
        <f>IF(J157&lt;'Параметры ПФ'!$N$7+0.01,E157*F157*G157,ROUNDDOWN('Параметры ПФ'!$N$7/IF(H157=0,I157,IF(I157&gt;H157,H157,I157)),0)*G157)</f>
        <v>160</v>
      </c>
      <c r="N157" s="19">
        <f t="shared" si="12"/>
        <v>0</v>
      </c>
      <c r="O157" s="66" t="b">
        <f t="shared" si="13"/>
        <v>1</v>
      </c>
      <c r="P157" s="67">
        <f t="shared" si="14"/>
        <v>72</v>
      </c>
    </row>
    <row r="158" spans="1:16" x14ac:dyDescent="0.45">
      <c r="A158" s="90" t="s">
        <v>60</v>
      </c>
      <c r="B158" s="90" t="s">
        <v>2142</v>
      </c>
      <c r="C158" s="90" t="s">
        <v>14</v>
      </c>
      <c r="D158" s="91">
        <v>36</v>
      </c>
      <c r="E158" s="91">
        <v>16</v>
      </c>
      <c r="F158" s="92">
        <v>2</v>
      </c>
      <c r="G158" s="92">
        <v>10</v>
      </c>
      <c r="H158" s="68">
        <f t="array" ref="H158">INDEX('Нормативные затраты по МЗ'!$C$2:$C$132,MATCH(A158&amp;C158,'Нормативные затраты по МЗ'!$A$2:$A$132&amp;'Нормативные затраты по МЗ'!$B$2:$B$132,0))</f>
        <v>153.49</v>
      </c>
      <c r="I158" s="3">
        <f>HLOOKUP($C158,'Параметры ПФ'!$F$3:$K$4,2,FALSE)</f>
        <v>155.04</v>
      </c>
      <c r="J158" s="3">
        <f t="shared" si="10"/>
        <v>4911.68</v>
      </c>
      <c r="K158" s="4">
        <f>IF(J158&lt;'Параметры ПФ'!$N$7+0.01,'Стандартные программы'!J158,ROUNDDOWN('Параметры ПФ'!$N$7/IF(H158=0,I158,IF(I158&gt;H158,H158,I158)),0)*IF(H158=0,I158,IF(I158&gt;H158,H158,I158)))</f>
        <v>4911.68</v>
      </c>
      <c r="L158" s="3">
        <f t="shared" si="11"/>
        <v>49116.800000000003</v>
      </c>
      <c r="M158" s="25">
        <f>IF(J158&lt;'Параметры ПФ'!$N$7+0.01,E158*F158*G158,ROUNDDOWN('Параметры ПФ'!$N$7/IF(H158=0,I158,IF(I158&gt;H158,H158,I158)),0)*G158)</f>
        <v>320</v>
      </c>
      <c r="N158" s="19">
        <f t="shared" si="12"/>
        <v>0</v>
      </c>
      <c r="O158" s="66" t="b">
        <f t="shared" si="13"/>
        <v>1</v>
      </c>
      <c r="P158" s="67">
        <f t="shared" si="14"/>
        <v>72</v>
      </c>
    </row>
    <row r="159" spans="1:16" x14ac:dyDescent="0.45">
      <c r="A159" s="90" t="s">
        <v>60</v>
      </c>
      <c r="B159" s="90" t="s">
        <v>2143</v>
      </c>
      <c r="C159" s="90" t="s">
        <v>14</v>
      </c>
      <c r="D159" s="91">
        <v>36</v>
      </c>
      <c r="E159" s="91">
        <v>16</v>
      </c>
      <c r="F159" s="92">
        <v>2</v>
      </c>
      <c r="G159" s="92">
        <v>10</v>
      </c>
      <c r="H159" s="68">
        <f t="array" ref="H159">INDEX('Нормативные затраты по МЗ'!$C$2:$C$132,MATCH(A159&amp;C159,'Нормативные затраты по МЗ'!$A$2:$A$132&amp;'Нормативные затраты по МЗ'!$B$2:$B$132,0))</f>
        <v>153.49</v>
      </c>
      <c r="I159" s="3">
        <f>HLOOKUP($C159,'Параметры ПФ'!$F$3:$K$4,2,FALSE)</f>
        <v>155.04</v>
      </c>
      <c r="J159" s="3">
        <f t="shared" si="10"/>
        <v>4911.68</v>
      </c>
      <c r="K159" s="4">
        <f>IF(J159&lt;'Параметры ПФ'!$N$7+0.01,'Стандартные программы'!J159,ROUNDDOWN('Параметры ПФ'!$N$7/IF(H159=0,I159,IF(I159&gt;H159,H159,I159)),0)*IF(H159=0,I159,IF(I159&gt;H159,H159,I159)))</f>
        <v>4911.68</v>
      </c>
      <c r="L159" s="3">
        <f t="shared" si="11"/>
        <v>49116.800000000003</v>
      </c>
      <c r="M159" s="25">
        <f>IF(J159&lt;'Параметры ПФ'!$N$7+0.01,E159*F159*G159,ROUNDDOWN('Параметры ПФ'!$N$7/IF(H159=0,I159,IF(I159&gt;H159,H159,I159)),0)*G159)</f>
        <v>320</v>
      </c>
      <c r="N159" s="19">
        <f t="shared" si="12"/>
        <v>0</v>
      </c>
      <c r="O159" s="66" t="b">
        <f t="shared" si="13"/>
        <v>1</v>
      </c>
      <c r="P159" s="67">
        <f t="shared" si="14"/>
        <v>72</v>
      </c>
    </row>
    <row r="160" spans="1:16" x14ac:dyDescent="0.45">
      <c r="A160" s="90" t="s">
        <v>60</v>
      </c>
      <c r="B160" s="90" t="s">
        <v>2144</v>
      </c>
      <c r="C160" s="90" t="s">
        <v>16</v>
      </c>
      <c r="D160" s="91">
        <v>36</v>
      </c>
      <c r="E160" s="91">
        <v>16</v>
      </c>
      <c r="F160" s="92">
        <v>2</v>
      </c>
      <c r="G160" s="122">
        <v>12</v>
      </c>
      <c r="H160" s="68">
        <f t="array" ref="H160">INDEX('Нормативные затраты по МЗ'!$C$2:$C$132,MATCH(A160&amp;C160,'Нормативные затраты по МЗ'!$A$2:$A$132&amp;'Нормативные затраты по МЗ'!$B$2:$B$132,0))</f>
        <v>153.49</v>
      </c>
      <c r="I160" s="3">
        <f>HLOOKUP($C160,'Параметры ПФ'!$F$3:$K$4,2,FALSE)</f>
        <v>155.04</v>
      </c>
      <c r="J160" s="3">
        <f t="shared" si="10"/>
        <v>4911.68</v>
      </c>
      <c r="K160" s="4">
        <f>IF(J160&lt;'Параметры ПФ'!$N$7+0.01,'Стандартные программы'!J160,ROUNDDOWN('Параметры ПФ'!$N$7/IF(H160=0,I160,IF(I160&gt;H160,H160,I160)),0)*IF(H160=0,I160,IF(I160&gt;H160,H160,I160)))</f>
        <v>4911.68</v>
      </c>
      <c r="L160" s="3">
        <f t="shared" si="11"/>
        <v>58940.160000000003</v>
      </c>
      <c r="M160" s="25">
        <f>IF(J160&lt;'Параметры ПФ'!$N$7+0.01,E160*F160*G160,ROUNDDOWN('Параметры ПФ'!$N$7/IF(H160=0,I160,IF(I160&gt;H160,H160,I160)),0)*G160)</f>
        <v>384</v>
      </c>
      <c r="N160" s="19">
        <f t="shared" si="12"/>
        <v>0</v>
      </c>
      <c r="O160" s="66" t="b">
        <f t="shared" si="13"/>
        <v>1</v>
      </c>
      <c r="P160" s="67">
        <f t="shared" si="14"/>
        <v>72</v>
      </c>
    </row>
    <row r="161" spans="1:16" x14ac:dyDescent="0.45">
      <c r="A161" s="90" t="s">
        <v>60</v>
      </c>
      <c r="B161" s="90" t="s">
        <v>2145</v>
      </c>
      <c r="C161" s="90" t="s">
        <v>34</v>
      </c>
      <c r="D161" s="91">
        <v>36</v>
      </c>
      <c r="E161" s="91">
        <v>16</v>
      </c>
      <c r="F161" s="92">
        <v>2</v>
      </c>
      <c r="G161" s="122">
        <v>4</v>
      </c>
      <c r="H161" s="68">
        <f t="array" ref="H161">INDEX('Нормативные затраты по МЗ'!$C$2:$C$132,MATCH(A161&amp;C161,'Нормативные затраты по МЗ'!$A$2:$A$132&amp;'Нормативные затраты по МЗ'!$B$2:$B$132,0))</f>
        <v>153.49</v>
      </c>
      <c r="I161" s="3">
        <f>HLOOKUP($C161,'Параметры ПФ'!$F$3:$K$4,2,FALSE)</f>
        <v>155.04</v>
      </c>
      <c r="J161" s="3">
        <f t="shared" si="10"/>
        <v>4911.68</v>
      </c>
      <c r="K161" s="4">
        <f>IF(J161&lt;'Параметры ПФ'!$N$7+0.01,'Стандартные программы'!J161,ROUNDDOWN('Параметры ПФ'!$N$7/IF(H161=0,I161,IF(I161&gt;H161,H161,I161)),0)*IF(H161=0,I161,IF(I161&gt;H161,H161,I161)))</f>
        <v>4911.68</v>
      </c>
      <c r="L161" s="3">
        <f t="shared" si="11"/>
        <v>19646.72</v>
      </c>
      <c r="M161" s="25">
        <f>IF(J161&lt;'Параметры ПФ'!$N$7+0.01,E161*F161*G161,ROUNDDOWN('Параметры ПФ'!$N$7/IF(H161=0,I161,IF(I161&gt;H161,H161,I161)),0)*G161)</f>
        <v>128</v>
      </c>
      <c r="N161" s="19">
        <f t="shared" si="12"/>
        <v>0</v>
      </c>
      <c r="O161" s="66" t="b">
        <f t="shared" si="13"/>
        <v>1</v>
      </c>
      <c r="P161" s="67">
        <f t="shared" si="14"/>
        <v>72</v>
      </c>
    </row>
    <row r="162" spans="1:16" x14ac:dyDescent="0.45">
      <c r="A162" s="90" t="s">
        <v>60</v>
      </c>
      <c r="B162" s="90" t="s">
        <v>2146</v>
      </c>
      <c r="C162" s="90" t="s">
        <v>1</v>
      </c>
      <c r="D162" s="91">
        <v>36</v>
      </c>
      <c r="E162" s="91">
        <v>16</v>
      </c>
      <c r="F162" s="92">
        <v>2</v>
      </c>
      <c r="G162" s="92">
        <v>10</v>
      </c>
      <c r="H162" s="68">
        <f t="array" ref="H162">INDEX('Нормативные затраты по МЗ'!$C$2:$C$132,MATCH(A162&amp;C162,'Нормативные затраты по МЗ'!$A$2:$A$132&amp;'Нормативные затраты по МЗ'!$B$2:$B$132,0))</f>
        <v>153.49</v>
      </c>
      <c r="I162" s="3">
        <f>HLOOKUP($C162,'Параметры ПФ'!$F$3:$K$4,2,FALSE)</f>
        <v>155.04</v>
      </c>
      <c r="J162" s="3">
        <f t="shared" si="10"/>
        <v>4911.68</v>
      </c>
      <c r="K162" s="4">
        <f>IF(J162&lt;'Параметры ПФ'!$N$7+0.01,'Стандартные программы'!J162,ROUNDDOWN('Параметры ПФ'!$N$7/IF(H162=0,I162,IF(I162&gt;H162,H162,I162)),0)*IF(H162=0,I162,IF(I162&gt;H162,H162,I162)))</f>
        <v>4911.68</v>
      </c>
      <c r="L162" s="3">
        <f t="shared" si="11"/>
        <v>49116.800000000003</v>
      </c>
      <c r="M162" s="25">
        <f>IF(J162&lt;'Параметры ПФ'!$N$7+0.01,E162*F162*G162,ROUNDDOWN('Параметры ПФ'!$N$7/IF(H162=0,I162,IF(I162&gt;H162,H162,I162)),0)*G162)</f>
        <v>320</v>
      </c>
      <c r="N162" s="19">
        <f t="shared" si="12"/>
        <v>0</v>
      </c>
      <c r="O162" s="66" t="b">
        <f t="shared" si="13"/>
        <v>1</v>
      </c>
      <c r="P162" s="67">
        <f t="shared" si="14"/>
        <v>72</v>
      </c>
    </row>
    <row r="163" spans="1:16" x14ac:dyDescent="0.45">
      <c r="A163" s="90" t="s">
        <v>60</v>
      </c>
      <c r="B163" s="90" t="s">
        <v>2147</v>
      </c>
      <c r="C163" s="90" t="s">
        <v>1</v>
      </c>
      <c r="D163" s="91">
        <v>36</v>
      </c>
      <c r="E163" s="91">
        <v>16</v>
      </c>
      <c r="F163" s="92">
        <v>2</v>
      </c>
      <c r="G163" s="92">
        <v>10</v>
      </c>
      <c r="H163" s="68">
        <f t="array" ref="H163">INDEX('Нормативные затраты по МЗ'!$C$2:$C$132,MATCH(A163&amp;C163,'Нормативные затраты по МЗ'!$A$2:$A$132&amp;'Нормативные затраты по МЗ'!$B$2:$B$132,0))</f>
        <v>153.49</v>
      </c>
      <c r="I163" s="3">
        <f>HLOOKUP($C163,'Параметры ПФ'!$F$3:$K$4,2,FALSE)</f>
        <v>155.04</v>
      </c>
      <c r="J163" s="3">
        <f t="shared" si="10"/>
        <v>4911.68</v>
      </c>
      <c r="K163" s="4">
        <f>IF(J163&lt;'Параметры ПФ'!$N$7+0.01,'Стандартные программы'!J163,ROUNDDOWN('Параметры ПФ'!$N$7/IF(H163=0,I163,IF(I163&gt;H163,H163,I163)),0)*IF(H163=0,I163,IF(I163&gt;H163,H163,I163)))</f>
        <v>4911.68</v>
      </c>
      <c r="L163" s="3">
        <f t="shared" si="11"/>
        <v>49116.800000000003</v>
      </c>
      <c r="M163" s="25">
        <f>IF(J163&lt;'Параметры ПФ'!$N$7+0.01,E163*F163*G163,ROUNDDOWN('Параметры ПФ'!$N$7/IF(H163=0,I163,IF(I163&gt;H163,H163,I163)),0)*G163)</f>
        <v>320</v>
      </c>
      <c r="N163" s="19">
        <f t="shared" si="12"/>
        <v>0</v>
      </c>
      <c r="O163" s="66" t="b">
        <f t="shared" si="13"/>
        <v>1</v>
      </c>
      <c r="P163" s="67">
        <f t="shared" si="14"/>
        <v>72</v>
      </c>
    </row>
    <row r="164" spans="1:16" x14ac:dyDescent="0.45">
      <c r="A164" s="90" t="s">
        <v>60</v>
      </c>
      <c r="B164" s="90" t="s">
        <v>2148</v>
      </c>
      <c r="C164" s="90" t="s">
        <v>1</v>
      </c>
      <c r="D164" s="91">
        <v>36</v>
      </c>
      <c r="E164" s="91">
        <v>16</v>
      </c>
      <c r="F164" s="92">
        <v>2</v>
      </c>
      <c r="G164" s="92">
        <v>10</v>
      </c>
      <c r="H164" s="68">
        <f t="array" ref="H164">INDEX('Нормативные затраты по МЗ'!$C$2:$C$132,MATCH(A164&amp;C164,'Нормативные затраты по МЗ'!$A$2:$A$132&amp;'Нормативные затраты по МЗ'!$B$2:$B$132,0))</f>
        <v>153.49</v>
      </c>
      <c r="I164" s="3">
        <f>HLOOKUP($C164,'Параметры ПФ'!$F$3:$K$4,2,FALSE)</f>
        <v>155.04</v>
      </c>
      <c r="J164" s="3">
        <f t="shared" si="10"/>
        <v>4911.68</v>
      </c>
      <c r="K164" s="4">
        <f>IF(J164&lt;'Параметры ПФ'!$N$7+0.01,'Стандартные программы'!J164,ROUNDDOWN('Параметры ПФ'!$N$7/IF(H164=0,I164,IF(I164&gt;H164,H164,I164)),0)*IF(H164=0,I164,IF(I164&gt;H164,H164,I164)))</f>
        <v>4911.68</v>
      </c>
      <c r="L164" s="3">
        <f t="shared" si="11"/>
        <v>49116.800000000003</v>
      </c>
      <c r="M164" s="25">
        <f>IF(J164&lt;'Параметры ПФ'!$N$7+0.01,E164*F164*G164,ROUNDDOWN('Параметры ПФ'!$N$7/IF(H164=0,I164,IF(I164&gt;H164,H164,I164)),0)*G164)</f>
        <v>320</v>
      </c>
      <c r="N164" s="19">
        <f t="shared" si="12"/>
        <v>0</v>
      </c>
      <c r="O164" s="66" t="b">
        <f t="shared" si="13"/>
        <v>1</v>
      </c>
      <c r="P164" s="67">
        <f t="shared" si="14"/>
        <v>72</v>
      </c>
    </row>
    <row r="165" spans="1:16" x14ac:dyDescent="0.45">
      <c r="A165" s="90" t="s">
        <v>60</v>
      </c>
      <c r="B165" s="90" t="s">
        <v>2149</v>
      </c>
      <c r="C165" s="90" t="s">
        <v>1</v>
      </c>
      <c r="D165" s="91">
        <v>36</v>
      </c>
      <c r="E165" s="91">
        <v>16</v>
      </c>
      <c r="F165" s="92">
        <v>2</v>
      </c>
      <c r="G165" s="92">
        <v>10</v>
      </c>
      <c r="H165" s="68">
        <f t="array" ref="H165">INDEX('Нормативные затраты по МЗ'!$C$2:$C$132,MATCH(A165&amp;C165,'Нормативные затраты по МЗ'!$A$2:$A$132&amp;'Нормативные затраты по МЗ'!$B$2:$B$132,0))</f>
        <v>153.49</v>
      </c>
      <c r="I165" s="3">
        <f>HLOOKUP($C165,'Параметры ПФ'!$F$3:$K$4,2,FALSE)</f>
        <v>155.04</v>
      </c>
      <c r="J165" s="3">
        <f t="shared" si="10"/>
        <v>4911.68</v>
      </c>
      <c r="K165" s="4">
        <f>IF(J165&lt;'Параметры ПФ'!$N$7+0.01,'Стандартные программы'!J165,ROUNDDOWN('Параметры ПФ'!$N$7/IF(H165=0,I165,IF(I165&gt;H165,H165,I165)),0)*IF(H165=0,I165,IF(I165&gt;H165,H165,I165)))</f>
        <v>4911.68</v>
      </c>
      <c r="L165" s="3">
        <f t="shared" si="11"/>
        <v>49116.800000000003</v>
      </c>
      <c r="M165" s="25">
        <f>IF(J165&lt;'Параметры ПФ'!$N$7+0.01,E165*F165*G165,ROUNDDOWN('Параметры ПФ'!$N$7/IF(H165=0,I165,IF(I165&gt;H165,H165,I165)),0)*G165)</f>
        <v>320</v>
      </c>
      <c r="N165" s="19">
        <f t="shared" si="12"/>
        <v>0</v>
      </c>
      <c r="O165" s="66" t="b">
        <f t="shared" si="13"/>
        <v>1</v>
      </c>
      <c r="P165" s="67">
        <f t="shared" si="14"/>
        <v>72</v>
      </c>
    </row>
    <row r="166" spans="1:16" x14ac:dyDescent="0.45">
      <c r="A166" s="90" t="s">
        <v>60</v>
      </c>
      <c r="B166" s="90" t="s">
        <v>2150</v>
      </c>
      <c r="C166" s="90" t="s">
        <v>34</v>
      </c>
      <c r="D166" s="91">
        <v>36</v>
      </c>
      <c r="E166" s="91">
        <v>16</v>
      </c>
      <c r="F166" s="92">
        <v>2</v>
      </c>
      <c r="G166" s="122">
        <v>4</v>
      </c>
      <c r="H166" s="68">
        <f t="array" ref="H166">INDEX('Нормативные затраты по МЗ'!$C$2:$C$132,MATCH(A166&amp;C166,'Нормативные затраты по МЗ'!$A$2:$A$132&amp;'Нормативные затраты по МЗ'!$B$2:$B$132,0))</f>
        <v>153.49</v>
      </c>
      <c r="I166" s="3">
        <f>HLOOKUP($C166,'Параметры ПФ'!$F$3:$K$4,2,FALSE)</f>
        <v>155.04</v>
      </c>
      <c r="J166" s="3">
        <f t="shared" si="10"/>
        <v>4911.68</v>
      </c>
      <c r="K166" s="4">
        <f>IF(J166&lt;'Параметры ПФ'!$N$7+0.01,'Стандартные программы'!J166,ROUNDDOWN('Параметры ПФ'!$N$7/IF(H166=0,I166,IF(I166&gt;H166,H166,I166)),0)*IF(H166=0,I166,IF(I166&gt;H166,H166,I166)))</f>
        <v>4911.68</v>
      </c>
      <c r="L166" s="3">
        <f t="shared" si="11"/>
        <v>19646.72</v>
      </c>
      <c r="M166" s="25">
        <f>IF(J166&lt;'Параметры ПФ'!$N$7+0.01,E166*F166*G166,ROUNDDOWN('Параметры ПФ'!$N$7/IF(H166=0,I166,IF(I166&gt;H166,H166,I166)),0)*G166)</f>
        <v>128</v>
      </c>
      <c r="N166" s="19">
        <f t="shared" si="12"/>
        <v>0</v>
      </c>
      <c r="O166" s="66" t="b">
        <f t="shared" si="13"/>
        <v>1</v>
      </c>
      <c r="P166" s="67">
        <f t="shared" si="14"/>
        <v>72</v>
      </c>
    </row>
    <row r="167" spans="1:16" x14ac:dyDescent="0.45">
      <c r="A167" s="90" t="s">
        <v>60</v>
      </c>
      <c r="B167" s="90" t="s">
        <v>2151</v>
      </c>
      <c r="C167" s="90" t="s">
        <v>34</v>
      </c>
      <c r="D167" s="91">
        <v>36</v>
      </c>
      <c r="E167" s="91">
        <v>16</v>
      </c>
      <c r="F167" s="92">
        <v>2</v>
      </c>
      <c r="G167" s="122">
        <v>4</v>
      </c>
      <c r="H167" s="68">
        <f t="array" ref="H167">INDEX('Нормативные затраты по МЗ'!$C$2:$C$132,MATCH(A167&amp;C167,'Нормативные затраты по МЗ'!$A$2:$A$132&amp;'Нормативные затраты по МЗ'!$B$2:$B$132,0))</f>
        <v>153.49</v>
      </c>
      <c r="I167" s="3">
        <f>HLOOKUP($C167,'Параметры ПФ'!$F$3:$K$4,2,FALSE)</f>
        <v>155.04</v>
      </c>
      <c r="J167" s="3">
        <f t="shared" si="10"/>
        <v>4911.68</v>
      </c>
      <c r="K167" s="4">
        <f>IF(J167&lt;'Параметры ПФ'!$N$7+0.01,'Стандартные программы'!J167,ROUNDDOWN('Параметры ПФ'!$N$7/IF(H167=0,I167,IF(I167&gt;H167,H167,I167)),0)*IF(H167=0,I167,IF(I167&gt;H167,H167,I167)))</f>
        <v>4911.68</v>
      </c>
      <c r="L167" s="3">
        <f t="shared" si="11"/>
        <v>19646.72</v>
      </c>
      <c r="M167" s="25">
        <f>IF(J167&lt;'Параметры ПФ'!$N$7+0.01,E167*F167*G167,ROUNDDOWN('Параметры ПФ'!$N$7/IF(H167=0,I167,IF(I167&gt;H167,H167,I167)),0)*G167)</f>
        <v>128</v>
      </c>
      <c r="N167" s="19">
        <f t="shared" si="12"/>
        <v>0</v>
      </c>
      <c r="O167" s="66" t="b">
        <f t="shared" si="13"/>
        <v>1</v>
      </c>
      <c r="P167" s="67">
        <f t="shared" si="14"/>
        <v>72</v>
      </c>
    </row>
    <row r="168" spans="1:16" x14ac:dyDescent="0.45">
      <c r="A168" s="90" t="s">
        <v>61</v>
      </c>
      <c r="B168" s="90" t="s">
        <v>167</v>
      </c>
      <c r="C168" s="90" t="s">
        <v>2</v>
      </c>
      <c r="D168" s="91">
        <v>36</v>
      </c>
      <c r="E168" s="91">
        <v>20</v>
      </c>
      <c r="F168" s="92">
        <v>2</v>
      </c>
      <c r="G168" s="92">
        <v>15</v>
      </c>
      <c r="H168" s="68">
        <f t="array" ref="H168">INDEX('Нормативные затраты по МЗ'!$C$2:$C$132,MATCH(A168&amp;C168,'Нормативные затраты по МЗ'!$A$2:$A$132&amp;'Нормативные затраты по МЗ'!$B$2:$B$132,0))</f>
        <v>151.53</v>
      </c>
      <c r="I168" s="3">
        <f>HLOOKUP($C168,'Параметры ПФ'!$F$3:$K$4,2,FALSE)</f>
        <v>155.04</v>
      </c>
      <c r="J168" s="3">
        <f t="shared" si="10"/>
        <v>6061.2</v>
      </c>
      <c r="K168" s="4">
        <f>IF(J168&lt;'Параметры ПФ'!$N$7+0.01,'Стандартные программы'!J168,ROUNDDOWN('Параметры ПФ'!$N$7/IF(H168=0,I168,IF(I168&gt;H168,H168,I168)),0)*IF(H168=0,I168,IF(I168&gt;H168,H168,I168)))</f>
        <v>6061.2</v>
      </c>
      <c r="L168" s="3">
        <f t="shared" si="11"/>
        <v>90918</v>
      </c>
      <c r="M168" s="25">
        <f>IF(J168&lt;'Параметры ПФ'!$N$7+0.01,E168*F168*G168,ROUNDDOWN('Параметры ПФ'!$N$7/IF(H168=0,I168,IF(I168&gt;H168,H168,I168)),0)*G168)</f>
        <v>600</v>
      </c>
      <c r="N168" s="19">
        <f t="shared" si="12"/>
        <v>0</v>
      </c>
      <c r="O168" s="66" t="b">
        <f t="shared" si="13"/>
        <v>1</v>
      </c>
      <c r="P168" s="67">
        <f t="shared" si="14"/>
        <v>72</v>
      </c>
    </row>
    <row r="169" spans="1:16" x14ac:dyDescent="0.45">
      <c r="A169" s="90" t="s">
        <v>61</v>
      </c>
      <c r="B169" s="90" t="s">
        <v>168</v>
      </c>
      <c r="C169" s="90" t="s">
        <v>2</v>
      </c>
      <c r="D169" s="91">
        <v>36</v>
      </c>
      <c r="E169" s="91">
        <v>20</v>
      </c>
      <c r="F169" s="92">
        <v>2</v>
      </c>
      <c r="G169" s="92">
        <v>16</v>
      </c>
      <c r="H169" s="68">
        <f t="array" ref="H169">INDEX('Нормативные затраты по МЗ'!$C$2:$C$132,MATCH(A169&amp;C169,'Нормативные затраты по МЗ'!$A$2:$A$132&amp;'Нормативные затраты по МЗ'!$B$2:$B$132,0))</f>
        <v>151.53</v>
      </c>
      <c r="I169" s="3">
        <f>HLOOKUP($C169,'Параметры ПФ'!$F$3:$K$4,2,FALSE)</f>
        <v>155.04</v>
      </c>
      <c r="J169" s="3">
        <f t="shared" si="10"/>
        <v>6061.2</v>
      </c>
      <c r="K169" s="4">
        <f>IF(J169&lt;'Параметры ПФ'!$N$7+0.01,'Стандартные программы'!J169,ROUNDDOWN('Параметры ПФ'!$N$7/IF(H169=0,I169,IF(I169&gt;H169,H169,I169)),0)*IF(H169=0,I169,IF(I169&gt;H169,H169,I169)))</f>
        <v>6061.2</v>
      </c>
      <c r="L169" s="3">
        <f t="shared" si="11"/>
        <v>96979.199999999997</v>
      </c>
      <c r="M169" s="25">
        <f>IF(J169&lt;'Параметры ПФ'!$N$7+0.01,E169*F169*G169,ROUNDDOWN('Параметры ПФ'!$N$7/IF(H169=0,I169,IF(I169&gt;H169,H169,I169)),0)*G169)</f>
        <v>640</v>
      </c>
      <c r="N169" s="19">
        <f t="shared" si="12"/>
        <v>0</v>
      </c>
      <c r="O169" s="66" t="b">
        <f t="shared" si="13"/>
        <v>1</v>
      </c>
      <c r="P169" s="67">
        <f t="shared" si="14"/>
        <v>72</v>
      </c>
    </row>
    <row r="170" spans="1:16" x14ac:dyDescent="0.45">
      <c r="A170" s="90" t="s">
        <v>61</v>
      </c>
      <c r="B170" s="90" t="s">
        <v>169</v>
      </c>
      <c r="C170" s="90" t="s">
        <v>2</v>
      </c>
      <c r="D170" s="91">
        <v>36</v>
      </c>
      <c r="E170" s="91">
        <v>20</v>
      </c>
      <c r="F170" s="92">
        <v>2</v>
      </c>
      <c r="G170" s="92">
        <v>16</v>
      </c>
      <c r="H170" s="68">
        <f t="array" ref="H170">INDEX('Нормативные затраты по МЗ'!$C$2:$C$132,MATCH(A170&amp;C170,'Нормативные затраты по МЗ'!$A$2:$A$132&amp;'Нормативные затраты по МЗ'!$B$2:$B$132,0))</f>
        <v>151.53</v>
      </c>
      <c r="I170" s="3">
        <f>HLOOKUP($C170,'Параметры ПФ'!$F$3:$K$4,2,FALSE)</f>
        <v>155.04</v>
      </c>
      <c r="J170" s="3">
        <f t="shared" si="10"/>
        <v>6061.2</v>
      </c>
      <c r="K170" s="4">
        <f>IF(J170&lt;'Параметры ПФ'!$N$7+0.01,'Стандартные программы'!J170,ROUNDDOWN('Параметры ПФ'!$N$7/IF(H170=0,I170,IF(I170&gt;H170,H170,I170)),0)*IF(H170=0,I170,IF(I170&gt;H170,H170,I170)))</f>
        <v>6061.2</v>
      </c>
      <c r="L170" s="3">
        <f t="shared" si="11"/>
        <v>96979.199999999997</v>
      </c>
      <c r="M170" s="25">
        <f>IF(J170&lt;'Параметры ПФ'!$N$7+0.01,E170*F170*G170,ROUNDDOWN('Параметры ПФ'!$N$7/IF(H170=0,I170,IF(I170&gt;H170,H170,I170)),0)*G170)</f>
        <v>640</v>
      </c>
      <c r="N170" s="19">
        <f t="shared" si="12"/>
        <v>0</v>
      </c>
      <c r="O170" s="66" t="b">
        <f t="shared" si="13"/>
        <v>1</v>
      </c>
      <c r="P170" s="67">
        <f t="shared" si="14"/>
        <v>72</v>
      </c>
    </row>
    <row r="171" spans="1:16" x14ac:dyDescent="0.45">
      <c r="A171" s="90" t="s">
        <v>61</v>
      </c>
      <c r="B171" s="90" t="s">
        <v>170</v>
      </c>
      <c r="C171" s="90" t="s">
        <v>2</v>
      </c>
      <c r="D171" s="91">
        <v>36</v>
      </c>
      <c r="E171" s="91">
        <v>20</v>
      </c>
      <c r="F171" s="92">
        <v>2</v>
      </c>
      <c r="G171" s="92">
        <v>15</v>
      </c>
      <c r="H171" s="68">
        <f t="array" ref="H171">INDEX('Нормативные затраты по МЗ'!$C$2:$C$132,MATCH(A171&amp;C171,'Нормативные затраты по МЗ'!$A$2:$A$132&amp;'Нормативные затраты по МЗ'!$B$2:$B$132,0))</f>
        <v>151.53</v>
      </c>
      <c r="I171" s="3">
        <f>HLOOKUP($C171,'Параметры ПФ'!$F$3:$K$4,2,FALSE)</f>
        <v>155.04</v>
      </c>
      <c r="J171" s="3">
        <f t="shared" si="10"/>
        <v>6061.2</v>
      </c>
      <c r="K171" s="4">
        <f>IF(J171&lt;'Параметры ПФ'!$N$7+0.01,'Стандартные программы'!J171,ROUNDDOWN('Параметры ПФ'!$N$7/IF(H171=0,I171,IF(I171&gt;H171,H171,I171)),0)*IF(H171=0,I171,IF(I171&gt;H171,H171,I171)))</f>
        <v>6061.2</v>
      </c>
      <c r="L171" s="3">
        <f t="shared" si="11"/>
        <v>90918</v>
      </c>
      <c r="M171" s="25">
        <f>IF(J171&lt;'Параметры ПФ'!$N$7+0.01,E171*F171*G171,ROUNDDOWN('Параметры ПФ'!$N$7/IF(H171=0,I171,IF(I171&gt;H171,H171,I171)),0)*G171)</f>
        <v>600</v>
      </c>
      <c r="N171" s="19">
        <f t="shared" si="12"/>
        <v>0</v>
      </c>
      <c r="O171" s="66" t="b">
        <f t="shared" si="13"/>
        <v>1</v>
      </c>
      <c r="P171" s="67">
        <f t="shared" si="14"/>
        <v>72</v>
      </c>
    </row>
    <row r="172" spans="1:16" x14ac:dyDescent="0.45">
      <c r="A172" s="90" t="s">
        <v>61</v>
      </c>
      <c r="B172" s="90" t="s">
        <v>171</v>
      </c>
      <c r="C172" s="90" t="s">
        <v>2</v>
      </c>
      <c r="D172" s="91">
        <v>36</v>
      </c>
      <c r="E172" s="91">
        <v>20</v>
      </c>
      <c r="F172" s="92">
        <v>2</v>
      </c>
      <c r="G172" s="92">
        <v>16</v>
      </c>
      <c r="H172" s="68">
        <f t="array" ref="H172">INDEX('Нормативные затраты по МЗ'!$C$2:$C$132,MATCH(A172&amp;C172,'Нормативные затраты по МЗ'!$A$2:$A$132&amp;'Нормативные затраты по МЗ'!$B$2:$B$132,0))</f>
        <v>151.53</v>
      </c>
      <c r="I172" s="3">
        <f>HLOOKUP($C172,'Параметры ПФ'!$F$3:$K$4,2,FALSE)</f>
        <v>155.04</v>
      </c>
      <c r="J172" s="3">
        <f t="shared" si="10"/>
        <v>6061.2</v>
      </c>
      <c r="K172" s="4">
        <f>IF(J172&lt;'Параметры ПФ'!$N$7+0.01,'Стандартные программы'!J172,ROUNDDOWN('Параметры ПФ'!$N$7/IF(H172=0,I172,IF(I172&gt;H172,H172,I172)),0)*IF(H172=0,I172,IF(I172&gt;H172,H172,I172)))</f>
        <v>6061.2</v>
      </c>
      <c r="L172" s="3">
        <f t="shared" si="11"/>
        <v>96979.199999999997</v>
      </c>
      <c r="M172" s="25">
        <f>IF(J172&lt;'Параметры ПФ'!$N$7+0.01,E172*F172*G172,ROUNDDOWN('Параметры ПФ'!$N$7/IF(H172=0,I172,IF(I172&gt;H172,H172,I172)),0)*G172)</f>
        <v>640</v>
      </c>
      <c r="N172" s="19">
        <f t="shared" si="12"/>
        <v>0</v>
      </c>
      <c r="O172" s="66" t="b">
        <f t="shared" si="13"/>
        <v>1</v>
      </c>
      <c r="P172" s="67">
        <f t="shared" si="14"/>
        <v>72</v>
      </c>
    </row>
    <row r="173" spans="1:16" x14ac:dyDescent="0.45">
      <c r="A173" s="90" t="s">
        <v>61</v>
      </c>
      <c r="B173" s="90" t="s">
        <v>172</v>
      </c>
      <c r="C173" s="90" t="s">
        <v>34</v>
      </c>
      <c r="D173" s="91">
        <v>36</v>
      </c>
      <c r="E173" s="91">
        <v>20</v>
      </c>
      <c r="F173" s="92">
        <v>2</v>
      </c>
      <c r="G173" s="92">
        <v>15</v>
      </c>
      <c r="H173" s="68">
        <f t="array" ref="H173">INDEX('Нормативные затраты по МЗ'!$C$2:$C$132,MATCH(A173&amp;C173,'Нормативные затраты по МЗ'!$A$2:$A$132&amp;'Нормативные затраты по МЗ'!$B$2:$B$132,0))</f>
        <v>151.53</v>
      </c>
      <c r="I173" s="3">
        <f>HLOOKUP($C173,'Параметры ПФ'!$F$3:$K$4,2,FALSE)</f>
        <v>155.04</v>
      </c>
      <c r="J173" s="3">
        <f t="shared" si="10"/>
        <v>6061.2</v>
      </c>
      <c r="K173" s="4">
        <f>IF(J173&lt;'Параметры ПФ'!$N$7+0.01,'Стандартные программы'!J173,ROUNDDOWN('Параметры ПФ'!$N$7/IF(H173=0,I173,IF(I173&gt;H173,H173,I173)),0)*IF(H173=0,I173,IF(I173&gt;H173,H173,I173)))</f>
        <v>6061.2</v>
      </c>
      <c r="L173" s="3">
        <f t="shared" si="11"/>
        <v>90918</v>
      </c>
      <c r="M173" s="25">
        <f>IF(J173&lt;'Параметры ПФ'!$N$7+0.01,E173*F173*G173,ROUNDDOWN('Параметры ПФ'!$N$7/IF(H173=0,I173,IF(I173&gt;H173,H173,I173)),0)*G173)</f>
        <v>600</v>
      </c>
      <c r="N173" s="19">
        <f t="shared" si="12"/>
        <v>0</v>
      </c>
      <c r="O173" s="66" t="b">
        <f t="shared" si="13"/>
        <v>1</v>
      </c>
      <c r="P173" s="67">
        <f t="shared" si="14"/>
        <v>72</v>
      </c>
    </row>
    <row r="174" spans="1:16" x14ac:dyDescent="0.45">
      <c r="A174" s="90" t="s">
        <v>61</v>
      </c>
      <c r="B174" s="90" t="s">
        <v>173</v>
      </c>
      <c r="C174" s="90" t="s">
        <v>16</v>
      </c>
      <c r="D174" s="91">
        <v>36</v>
      </c>
      <c r="E174" s="91">
        <v>20</v>
      </c>
      <c r="F174" s="92">
        <v>2</v>
      </c>
      <c r="G174" s="92">
        <v>15</v>
      </c>
      <c r="H174" s="68">
        <f t="array" ref="H174">INDEX('Нормативные затраты по МЗ'!$C$2:$C$132,MATCH(A174&amp;C174,'Нормативные затраты по МЗ'!$A$2:$A$132&amp;'Нормативные затраты по МЗ'!$B$2:$B$132,0))</f>
        <v>151.53</v>
      </c>
      <c r="I174" s="3">
        <f>HLOOKUP($C174,'Параметры ПФ'!$F$3:$K$4,2,FALSE)</f>
        <v>155.04</v>
      </c>
      <c r="J174" s="3">
        <f t="shared" si="10"/>
        <v>6061.2</v>
      </c>
      <c r="K174" s="4">
        <f>IF(J174&lt;'Параметры ПФ'!$N$7+0.01,'Стандартные программы'!J174,ROUNDDOWN('Параметры ПФ'!$N$7/IF(H174=0,I174,IF(I174&gt;H174,H174,I174)),0)*IF(H174=0,I174,IF(I174&gt;H174,H174,I174)))</f>
        <v>6061.2</v>
      </c>
      <c r="L174" s="3">
        <f t="shared" si="11"/>
        <v>90918</v>
      </c>
      <c r="M174" s="25">
        <f>IF(J174&lt;'Параметры ПФ'!$N$7+0.01,E174*F174*G174,ROUNDDOWN('Параметры ПФ'!$N$7/IF(H174=0,I174,IF(I174&gt;H174,H174,I174)),0)*G174)</f>
        <v>600</v>
      </c>
      <c r="N174" s="19">
        <f t="shared" si="12"/>
        <v>0</v>
      </c>
      <c r="O174" s="66" t="b">
        <f t="shared" si="13"/>
        <v>1</v>
      </c>
      <c r="P174" s="67">
        <f t="shared" si="14"/>
        <v>72</v>
      </c>
    </row>
    <row r="175" spans="1:16" x14ac:dyDescent="0.45">
      <c r="A175" s="90" t="s">
        <v>61</v>
      </c>
      <c r="B175" s="90" t="s">
        <v>174</v>
      </c>
      <c r="C175" s="90" t="s">
        <v>16</v>
      </c>
      <c r="D175" s="91">
        <v>36</v>
      </c>
      <c r="E175" s="91">
        <v>20</v>
      </c>
      <c r="F175" s="92">
        <v>2</v>
      </c>
      <c r="G175" s="92">
        <v>15</v>
      </c>
      <c r="H175" s="68">
        <f t="array" ref="H175">INDEX('Нормативные затраты по МЗ'!$C$2:$C$132,MATCH(A175&amp;C175,'Нормативные затраты по МЗ'!$A$2:$A$132&amp;'Нормативные затраты по МЗ'!$B$2:$B$132,0))</f>
        <v>151.53</v>
      </c>
      <c r="I175" s="3">
        <f>HLOOKUP($C175,'Параметры ПФ'!$F$3:$K$4,2,FALSE)</f>
        <v>155.04</v>
      </c>
      <c r="J175" s="3">
        <f t="shared" si="10"/>
        <v>6061.2</v>
      </c>
      <c r="K175" s="4">
        <f>IF(J175&lt;'Параметры ПФ'!$N$7+0.01,'Стандартные программы'!J175,ROUNDDOWN('Параметры ПФ'!$N$7/IF(H175=0,I175,IF(I175&gt;H175,H175,I175)),0)*IF(H175=0,I175,IF(I175&gt;H175,H175,I175)))</f>
        <v>6061.2</v>
      </c>
      <c r="L175" s="3">
        <f t="shared" si="11"/>
        <v>90918</v>
      </c>
      <c r="M175" s="25">
        <f>IF(J175&lt;'Параметры ПФ'!$N$7+0.01,E175*F175*G175,ROUNDDOWN('Параметры ПФ'!$N$7/IF(H175=0,I175,IF(I175&gt;H175,H175,I175)),0)*G175)</f>
        <v>600</v>
      </c>
      <c r="N175" s="19">
        <f t="shared" si="12"/>
        <v>0</v>
      </c>
      <c r="O175" s="66" t="b">
        <f t="shared" si="13"/>
        <v>1</v>
      </c>
      <c r="P175" s="67">
        <f t="shared" si="14"/>
        <v>72</v>
      </c>
    </row>
    <row r="176" spans="1:16" x14ac:dyDescent="0.45">
      <c r="A176" s="90" t="s">
        <v>61</v>
      </c>
      <c r="B176" s="90" t="s">
        <v>175</v>
      </c>
      <c r="C176" s="90" t="s">
        <v>14</v>
      </c>
      <c r="D176" s="91">
        <v>36</v>
      </c>
      <c r="E176" s="91">
        <v>20</v>
      </c>
      <c r="F176" s="92">
        <v>2</v>
      </c>
      <c r="G176" s="92">
        <v>15</v>
      </c>
      <c r="H176" s="68">
        <f t="array" ref="H176">INDEX('Нормативные затраты по МЗ'!$C$2:$C$132,MATCH(A176&amp;C176,'Нормативные затраты по МЗ'!$A$2:$A$132&amp;'Нормативные затраты по МЗ'!$B$2:$B$132,0))</f>
        <v>151.53</v>
      </c>
      <c r="I176" s="3">
        <f>HLOOKUP($C176,'Параметры ПФ'!$F$3:$K$4,2,FALSE)</f>
        <v>155.04</v>
      </c>
      <c r="J176" s="3">
        <f t="shared" si="10"/>
        <v>6061.2</v>
      </c>
      <c r="K176" s="4">
        <f>IF(J176&lt;'Параметры ПФ'!$N$7+0.01,'Стандартные программы'!J176,ROUNDDOWN('Параметры ПФ'!$N$7/IF(H176=0,I176,IF(I176&gt;H176,H176,I176)),0)*IF(H176=0,I176,IF(I176&gt;H176,H176,I176)))</f>
        <v>6061.2</v>
      </c>
      <c r="L176" s="3">
        <f t="shared" si="11"/>
        <v>90918</v>
      </c>
      <c r="M176" s="25">
        <f>IF(J176&lt;'Параметры ПФ'!$N$7+0.01,E176*F176*G176,ROUNDDOWN('Параметры ПФ'!$N$7/IF(H176=0,I176,IF(I176&gt;H176,H176,I176)),0)*G176)</f>
        <v>600</v>
      </c>
      <c r="N176" s="19">
        <f t="shared" si="12"/>
        <v>0</v>
      </c>
      <c r="O176" s="66" t="b">
        <f t="shared" si="13"/>
        <v>1</v>
      </c>
      <c r="P176" s="67">
        <f t="shared" si="14"/>
        <v>72</v>
      </c>
    </row>
    <row r="177" spans="1:16" x14ac:dyDescent="0.45">
      <c r="A177" s="90" t="s">
        <v>61</v>
      </c>
      <c r="B177" s="90" t="s">
        <v>175</v>
      </c>
      <c r="C177" s="90" t="s">
        <v>14</v>
      </c>
      <c r="D177" s="91">
        <v>36</v>
      </c>
      <c r="E177" s="91">
        <v>20</v>
      </c>
      <c r="F177" s="92">
        <v>2</v>
      </c>
      <c r="G177" s="92">
        <v>15</v>
      </c>
      <c r="H177" s="68">
        <f t="array" ref="H177">INDEX('Нормативные затраты по МЗ'!$C$2:$C$132,MATCH(A177&amp;C177,'Нормативные затраты по МЗ'!$A$2:$A$132&amp;'Нормативные затраты по МЗ'!$B$2:$B$132,0))</f>
        <v>151.53</v>
      </c>
      <c r="I177" s="3">
        <f>HLOOKUP($C177,'Параметры ПФ'!$F$3:$K$4,2,FALSE)</f>
        <v>155.04</v>
      </c>
      <c r="J177" s="3">
        <f t="shared" si="10"/>
        <v>6061.2</v>
      </c>
      <c r="K177" s="4">
        <f>IF(J177&lt;'Параметры ПФ'!$N$7+0.01,'Стандартные программы'!J177,ROUNDDOWN('Параметры ПФ'!$N$7/IF(H177=0,I177,IF(I177&gt;H177,H177,I177)),0)*IF(H177=0,I177,IF(I177&gt;H177,H177,I177)))</f>
        <v>6061.2</v>
      </c>
      <c r="L177" s="3">
        <f t="shared" si="11"/>
        <v>90918</v>
      </c>
      <c r="M177" s="25">
        <f>IF(J177&lt;'Параметры ПФ'!$N$7+0.01,E177*F177*G177,ROUNDDOWN('Параметры ПФ'!$N$7/IF(H177=0,I177,IF(I177&gt;H177,H177,I177)),0)*G177)</f>
        <v>600</v>
      </c>
      <c r="N177" s="19">
        <f t="shared" si="12"/>
        <v>0</v>
      </c>
      <c r="O177" s="66" t="b">
        <f t="shared" si="13"/>
        <v>1</v>
      </c>
      <c r="P177" s="67">
        <f t="shared" si="14"/>
        <v>72</v>
      </c>
    </row>
    <row r="178" spans="1:16" x14ac:dyDescent="0.45">
      <c r="A178" s="90" t="s">
        <v>61</v>
      </c>
      <c r="B178" s="90" t="s">
        <v>177</v>
      </c>
      <c r="C178" s="90" t="s">
        <v>15</v>
      </c>
      <c r="D178" s="91">
        <v>36</v>
      </c>
      <c r="E178" s="91">
        <v>20</v>
      </c>
      <c r="F178" s="92">
        <v>2</v>
      </c>
      <c r="G178" s="92">
        <v>16</v>
      </c>
      <c r="H178" s="68">
        <f t="array" ref="H178">INDEX('Нормативные затраты по МЗ'!$C$2:$C$132,MATCH(A178&amp;C178,'Нормативные затраты по МЗ'!$A$2:$A$132&amp;'Нормативные затраты по МЗ'!$B$2:$B$132,0))</f>
        <v>151.53</v>
      </c>
      <c r="I178" s="3">
        <f>HLOOKUP($C178,'Параметры ПФ'!$F$3:$K$4,2,FALSE)</f>
        <v>155.04</v>
      </c>
      <c r="J178" s="3">
        <f t="shared" si="10"/>
        <v>6061.2</v>
      </c>
      <c r="K178" s="4">
        <f>IF(J178&lt;'Параметры ПФ'!$N$7+0.01,'Стандартные программы'!J178,ROUNDDOWN('Параметры ПФ'!$N$7/IF(H178=0,I178,IF(I178&gt;H178,H178,I178)),0)*IF(H178=0,I178,IF(I178&gt;H178,H178,I178)))</f>
        <v>6061.2</v>
      </c>
      <c r="L178" s="3">
        <f t="shared" si="11"/>
        <v>96979.199999999997</v>
      </c>
      <c r="M178" s="25">
        <f>IF(J178&lt;'Параметры ПФ'!$N$7+0.01,E178*F178*G178,ROUNDDOWN('Параметры ПФ'!$N$7/IF(H178=0,I178,IF(I178&gt;H178,H178,I178)),0)*G178)</f>
        <v>640</v>
      </c>
      <c r="N178" s="19">
        <f t="shared" si="12"/>
        <v>0</v>
      </c>
      <c r="O178" s="66" t="b">
        <f t="shared" si="13"/>
        <v>1</v>
      </c>
      <c r="P178" s="67">
        <f t="shared" si="14"/>
        <v>72</v>
      </c>
    </row>
    <row r="179" spans="1:16" x14ac:dyDescent="0.45">
      <c r="A179" s="90" t="s">
        <v>61</v>
      </c>
      <c r="B179" s="90" t="s">
        <v>178</v>
      </c>
      <c r="C179" s="90" t="s">
        <v>15</v>
      </c>
      <c r="D179" s="91">
        <v>36</v>
      </c>
      <c r="E179" s="91">
        <v>20</v>
      </c>
      <c r="F179" s="92">
        <v>2</v>
      </c>
      <c r="G179" s="92">
        <v>15</v>
      </c>
      <c r="H179" s="68">
        <f t="array" ref="H179">INDEX('Нормативные затраты по МЗ'!$C$2:$C$132,MATCH(A179&amp;C179,'Нормативные затраты по МЗ'!$A$2:$A$132&amp;'Нормативные затраты по МЗ'!$B$2:$B$132,0))</f>
        <v>151.53</v>
      </c>
      <c r="I179" s="3">
        <f>HLOOKUP($C179,'Параметры ПФ'!$F$3:$K$4,2,FALSE)</f>
        <v>155.04</v>
      </c>
      <c r="J179" s="3">
        <f t="shared" si="10"/>
        <v>6061.2</v>
      </c>
      <c r="K179" s="4">
        <f>IF(J179&lt;'Параметры ПФ'!$N$7+0.01,'Стандартные программы'!J179,ROUNDDOWN('Параметры ПФ'!$N$7/IF(H179=0,I179,IF(I179&gt;H179,H179,I179)),0)*IF(H179=0,I179,IF(I179&gt;H179,H179,I179)))</f>
        <v>6061.2</v>
      </c>
      <c r="L179" s="3">
        <f t="shared" si="11"/>
        <v>90918</v>
      </c>
      <c r="M179" s="25">
        <f>IF(J179&lt;'Параметры ПФ'!$N$7+0.01,E179*F179*G179,ROUNDDOWN('Параметры ПФ'!$N$7/IF(H179=0,I179,IF(I179&gt;H179,H179,I179)),0)*G179)</f>
        <v>600</v>
      </c>
      <c r="N179" s="19">
        <f t="shared" si="12"/>
        <v>0</v>
      </c>
      <c r="O179" s="66" t="b">
        <f t="shared" si="13"/>
        <v>1</v>
      </c>
      <c r="P179" s="67">
        <f t="shared" si="14"/>
        <v>72</v>
      </c>
    </row>
    <row r="180" spans="1:16" x14ac:dyDescent="0.45">
      <c r="A180" s="90" t="s">
        <v>61</v>
      </c>
      <c r="B180" s="90" t="s">
        <v>179</v>
      </c>
      <c r="C180" s="90" t="s">
        <v>15</v>
      </c>
      <c r="D180" s="91">
        <v>36</v>
      </c>
      <c r="E180" s="91">
        <v>20</v>
      </c>
      <c r="F180" s="92">
        <v>2</v>
      </c>
      <c r="G180" s="92">
        <v>16</v>
      </c>
      <c r="H180" s="68">
        <f t="array" ref="H180">INDEX('Нормативные затраты по МЗ'!$C$2:$C$132,MATCH(A180&amp;C180,'Нормативные затраты по МЗ'!$A$2:$A$132&amp;'Нормативные затраты по МЗ'!$B$2:$B$132,0))</f>
        <v>151.53</v>
      </c>
      <c r="I180" s="3">
        <f>HLOOKUP($C180,'Параметры ПФ'!$F$3:$K$4,2,FALSE)</f>
        <v>155.04</v>
      </c>
      <c r="J180" s="3">
        <f t="shared" si="10"/>
        <v>6061.2</v>
      </c>
      <c r="K180" s="4">
        <f>IF(J180&lt;'Параметры ПФ'!$N$7+0.01,'Стандартные программы'!J180,ROUNDDOWN('Параметры ПФ'!$N$7/IF(H180=0,I180,IF(I180&gt;H180,H180,I180)),0)*IF(H180=0,I180,IF(I180&gt;H180,H180,I180)))</f>
        <v>6061.2</v>
      </c>
      <c r="L180" s="3">
        <f t="shared" si="11"/>
        <v>96979.199999999997</v>
      </c>
      <c r="M180" s="25">
        <f>IF(J180&lt;'Параметры ПФ'!$N$7+0.01,E180*F180*G180,ROUNDDOWN('Параметры ПФ'!$N$7/IF(H180=0,I180,IF(I180&gt;H180,H180,I180)),0)*G180)</f>
        <v>640</v>
      </c>
      <c r="N180" s="19">
        <f t="shared" si="12"/>
        <v>0</v>
      </c>
      <c r="O180" s="66" t="b">
        <f t="shared" si="13"/>
        <v>1</v>
      </c>
      <c r="P180" s="67">
        <f t="shared" si="14"/>
        <v>72</v>
      </c>
    </row>
    <row r="181" spans="1:16" x14ac:dyDescent="0.45">
      <c r="A181" s="90" t="s">
        <v>61</v>
      </c>
      <c r="B181" s="90" t="s">
        <v>180</v>
      </c>
      <c r="C181" s="90" t="s">
        <v>1</v>
      </c>
      <c r="D181" s="91">
        <v>36</v>
      </c>
      <c r="E181" s="91">
        <v>20</v>
      </c>
      <c r="F181" s="92">
        <v>2</v>
      </c>
      <c r="G181" s="92">
        <v>15</v>
      </c>
      <c r="H181" s="68">
        <f t="array" ref="H181">INDEX('Нормативные затраты по МЗ'!$C$2:$C$132,MATCH(A181&amp;C181,'Нормативные затраты по МЗ'!$A$2:$A$132&amp;'Нормативные затраты по МЗ'!$B$2:$B$132,0))</f>
        <v>151.53</v>
      </c>
      <c r="I181" s="3">
        <f>HLOOKUP($C181,'Параметры ПФ'!$F$3:$K$4,2,FALSE)</f>
        <v>155.04</v>
      </c>
      <c r="J181" s="3">
        <f t="shared" si="10"/>
        <v>6061.2</v>
      </c>
      <c r="K181" s="4">
        <f>IF(J181&lt;'Параметры ПФ'!$N$7+0.01,'Стандартные программы'!J181,ROUNDDOWN('Параметры ПФ'!$N$7/IF(H181=0,I181,IF(I181&gt;H181,H181,I181)),0)*IF(H181=0,I181,IF(I181&gt;H181,H181,I181)))</f>
        <v>6061.2</v>
      </c>
      <c r="L181" s="3">
        <f t="shared" si="11"/>
        <v>90918</v>
      </c>
      <c r="M181" s="25">
        <f>IF(J181&lt;'Параметры ПФ'!$N$7+0.01,E181*F181*G181,ROUNDDOWN('Параметры ПФ'!$N$7/IF(H181=0,I181,IF(I181&gt;H181,H181,I181)),0)*G181)</f>
        <v>600</v>
      </c>
      <c r="N181" s="19">
        <f t="shared" si="12"/>
        <v>0</v>
      </c>
      <c r="O181" s="66" t="b">
        <f t="shared" si="13"/>
        <v>1</v>
      </c>
      <c r="P181" s="67">
        <f t="shared" si="14"/>
        <v>72</v>
      </c>
    </row>
    <row r="182" spans="1:16" x14ac:dyDescent="0.45">
      <c r="A182" s="90" t="s">
        <v>61</v>
      </c>
      <c r="B182" s="90" t="s">
        <v>181</v>
      </c>
      <c r="C182" s="90" t="s">
        <v>1</v>
      </c>
      <c r="D182" s="91">
        <v>36</v>
      </c>
      <c r="E182" s="91">
        <v>20</v>
      </c>
      <c r="F182" s="92">
        <v>2</v>
      </c>
      <c r="G182" s="92">
        <v>15</v>
      </c>
      <c r="H182" s="68">
        <f t="array" ref="H182">INDEX('Нормативные затраты по МЗ'!$C$2:$C$132,MATCH(A182&amp;C182,'Нормативные затраты по МЗ'!$A$2:$A$132&amp;'Нормативные затраты по МЗ'!$B$2:$B$132,0))</f>
        <v>151.53</v>
      </c>
      <c r="I182" s="3">
        <f>HLOOKUP($C182,'Параметры ПФ'!$F$3:$K$4,2,FALSE)</f>
        <v>155.04</v>
      </c>
      <c r="J182" s="3">
        <f t="shared" si="10"/>
        <v>6061.2</v>
      </c>
      <c r="K182" s="4">
        <f>IF(J182&lt;'Параметры ПФ'!$N$7+0.01,'Стандартные программы'!J182,ROUNDDOWN('Параметры ПФ'!$N$7/IF(H182=0,I182,IF(I182&gt;H182,H182,I182)),0)*IF(H182=0,I182,IF(I182&gt;H182,H182,I182)))</f>
        <v>6061.2</v>
      </c>
      <c r="L182" s="3">
        <f t="shared" si="11"/>
        <v>90918</v>
      </c>
      <c r="M182" s="25">
        <f>IF(J182&lt;'Параметры ПФ'!$N$7+0.01,E182*F182*G182,ROUNDDOWN('Параметры ПФ'!$N$7/IF(H182=0,I182,IF(I182&gt;H182,H182,I182)),0)*G182)</f>
        <v>600</v>
      </c>
      <c r="N182" s="19">
        <f t="shared" si="12"/>
        <v>0</v>
      </c>
      <c r="O182" s="66" t="b">
        <f t="shared" si="13"/>
        <v>1</v>
      </c>
      <c r="P182" s="67">
        <f t="shared" si="14"/>
        <v>72</v>
      </c>
    </row>
    <row r="183" spans="1:16" x14ac:dyDescent="0.45">
      <c r="A183" s="90" t="s">
        <v>61</v>
      </c>
      <c r="B183" s="90" t="s">
        <v>182</v>
      </c>
      <c r="C183" s="90" t="s">
        <v>1</v>
      </c>
      <c r="D183" s="91">
        <v>36</v>
      </c>
      <c r="E183" s="91">
        <v>20</v>
      </c>
      <c r="F183" s="92">
        <v>2</v>
      </c>
      <c r="G183" s="92">
        <v>16</v>
      </c>
      <c r="H183" s="68">
        <f t="array" ref="H183">INDEX('Нормативные затраты по МЗ'!$C$2:$C$132,MATCH(A183&amp;C183,'Нормативные затраты по МЗ'!$A$2:$A$132&amp;'Нормативные затраты по МЗ'!$B$2:$B$132,0))</f>
        <v>151.53</v>
      </c>
      <c r="I183" s="3">
        <f>HLOOKUP($C183,'Параметры ПФ'!$F$3:$K$4,2,FALSE)</f>
        <v>155.04</v>
      </c>
      <c r="J183" s="3">
        <f t="shared" si="10"/>
        <v>6061.2</v>
      </c>
      <c r="K183" s="4">
        <f>IF(J183&lt;'Параметры ПФ'!$N$7+0.01,'Стандартные программы'!J183,ROUNDDOWN('Параметры ПФ'!$N$7/IF(H183=0,I183,IF(I183&gt;H183,H183,I183)),0)*IF(H183=0,I183,IF(I183&gt;H183,H183,I183)))</f>
        <v>6061.2</v>
      </c>
      <c r="L183" s="3">
        <f t="shared" si="11"/>
        <v>96979.199999999997</v>
      </c>
      <c r="M183" s="25">
        <f>IF(J183&lt;'Параметры ПФ'!$N$7+0.01,E183*F183*G183,ROUNDDOWN('Параметры ПФ'!$N$7/IF(H183=0,I183,IF(I183&gt;H183,H183,I183)),0)*G183)</f>
        <v>640</v>
      </c>
      <c r="N183" s="19">
        <f t="shared" si="12"/>
        <v>0</v>
      </c>
      <c r="O183" s="66" t="b">
        <f t="shared" si="13"/>
        <v>1</v>
      </c>
      <c r="P183" s="67">
        <f t="shared" si="14"/>
        <v>72</v>
      </c>
    </row>
    <row r="184" spans="1:16" x14ac:dyDescent="0.45">
      <c r="A184" s="90" t="s">
        <v>61</v>
      </c>
      <c r="B184" s="90" t="s">
        <v>183</v>
      </c>
      <c r="C184" s="90" t="s">
        <v>1</v>
      </c>
      <c r="D184" s="91">
        <v>36</v>
      </c>
      <c r="E184" s="91">
        <v>20</v>
      </c>
      <c r="F184" s="92">
        <v>2</v>
      </c>
      <c r="G184" s="92">
        <v>15</v>
      </c>
      <c r="H184" s="68">
        <f t="array" ref="H184">INDEX('Нормативные затраты по МЗ'!$C$2:$C$132,MATCH(A184&amp;C184,'Нормативные затраты по МЗ'!$A$2:$A$132&amp;'Нормативные затраты по МЗ'!$B$2:$B$132,0))</f>
        <v>151.53</v>
      </c>
      <c r="I184" s="3">
        <f>HLOOKUP($C184,'Параметры ПФ'!$F$3:$K$4,2,FALSE)</f>
        <v>155.04</v>
      </c>
      <c r="J184" s="3">
        <f t="shared" si="10"/>
        <v>6061.2</v>
      </c>
      <c r="K184" s="4">
        <f>IF(J184&lt;'Параметры ПФ'!$N$7+0.01,'Стандартные программы'!J184,ROUNDDOWN('Параметры ПФ'!$N$7/IF(H184=0,I184,IF(I184&gt;H184,H184,I184)),0)*IF(H184=0,I184,IF(I184&gt;H184,H184,I184)))</f>
        <v>6061.2</v>
      </c>
      <c r="L184" s="3">
        <f t="shared" si="11"/>
        <v>90918</v>
      </c>
      <c r="M184" s="25">
        <f>IF(J184&lt;'Параметры ПФ'!$N$7+0.01,E184*F184*G184,ROUNDDOWN('Параметры ПФ'!$N$7/IF(H184=0,I184,IF(I184&gt;H184,H184,I184)),0)*G184)</f>
        <v>600</v>
      </c>
      <c r="N184" s="19">
        <f t="shared" si="12"/>
        <v>0</v>
      </c>
      <c r="O184" s="66" t="b">
        <f t="shared" si="13"/>
        <v>1</v>
      </c>
      <c r="P184" s="67">
        <f t="shared" si="14"/>
        <v>72</v>
      </c>
    </row>
    <row r="185" spans="1:16" x14ac:dyDescent="0.45">
      <c r="A185" s="90" t="s">
        <v>61</v>
      </c>
      <c r="B185" s="90" t="s">
        <v>184</v>
      </c>
      <c r="C185" s="90" t="s">
        <v>1</v>
      </c>
      <c r="D185" s="91">
        <v>36</v>
      </c>
      <c r="E185" s="91">
        <v>20</v>
      </c>
      <c r="F185" s="92">
        <v>2</v>
      </c>
      <c r="G185" s="92">
        <v>15</v>
      </c>
      <c r="H185" s="68">
        <f t="array" ref="H185">INDEX('Нормативные затраты по МЗ'!$C$2:$C$132,MATCH(A185&amp;C185,'Нормативные затраты по МЗ'!$A$2:$A$132&amp;'Нормативные затраты по МЗ'!$B$2:$B$132,0))</f>
        <v>151.53</v>
      </c>
      <c r="I185" s="3">
        <f>HLOOKUP($C185,'Параметры ПФ'!$F$3:$K$4,2,FALSE)</f>
        <v>155.04</v>
      </c>
      <c r="J185" s="3">
        <f t="shared" si="10"/>
        <v>6061.2</v>
      </c>
      <c r="K185" s="4">
        <f>IF(J185&lt;'Параметры ПФ'!$N$7+0.01,'Стандартные программы'!J185,ROUNDDOWN('Параметры ПФ'!$N$7/IF(H185=0,I185,IF(I185&gt;H185,H185,I185)),0)*IF(H185=0,I185,IF(I185&gt;H185,H185,I185)))</f>
        <v>6061.2</v>
      </c>
      <c r="L185" s="3">
        <f t="shared" si="11"/>
        <v>90918</v>
      </c>
      <c r="M185" s="25">
        <f>IF(J185&lt;'Параметры ПФ'!$N$7+0.01,E185*F185*G185,ROUNDDOWN('Параметры ПФ'!$N$7/IF(H185=0,I185,IF(I185&gt;H185,H185,I185)),0)*G185)</f>
        <v>600</v>
      </c>
      <c r="N185" s="19">
        <f t="shared" si="12"/>
        <v>0</v>
      </c>
      <c r="O185" s="66" t="b">
        <f t="shared" si="13"/>
        <v>1</v>
      </c>
      <c r="P185" s="67">
        <f t="shared" si="14"/>
        <v>72</v>
      </c>
    </row>
    <row r="186" spans="1:16" x14ac:dyDescent="0.45">
      <c r="A186" s="90" t="s">
        <v>61</v>
      </c>
      <c r="B186" s="90" t="s">
        <v>185</v>
      </c>
      <c r="C186" s="90" t="s">
        <v>1</v>
      </c>
      <c r="D186" s="91">
        <v>36</v>
      </c>
      <c r="E186" s="91">
        <v>20</v>
      </c>
      <c r="F186" s="92">
        <v>2</v>
      </c>
      <c r="G186" s="92">
        <v>15</v>
      </c>
      <c r="H186" s="68">
        <f t="array" ref="H186">INDEX('Нормативные затраты по МЗ'!$C$2:$C$132,MATCH(A186&amp;C186,'Нормативные затраты по МЗ'!$A$2:$A$132&amp;'Нормативные затраты по МЗ'!$B$2:$B$132,0))</f>
        <v>151.53</v>
      </c>
      <c r="I186" s="3">
        <f>HLOOKUP($C186,'Параметры ПФ'!$F$3:$K$4,2,FALSE)</f>
        <v>155.04</v>
      </c>
      <c r="J186" s="3">
        <f t="shared" si="10"/>
        <v>6061.2</v>
      </c>
      <c r="K186" s="4">
        <f>IF(J186&lt;'Параметры ПФ'!$N$7+0.01,'Стандартные программы'!J186,ROUNDDOWN('Параметры ПФ'!$N$7/IF(H186=0,I186,IF(I186&gt;H186,H186,I186)),0)*IF(H186=0,I186,IF(I186&gt;H186,H186,I186)))</f>
        <v>6061.2</v>
      </c>
      <c r="L186" s="3">
        <f t="shared" si="11"/>
        <v>90918</v>
      </c>
      <c r="M186" s="25">
        <f>IF(J186&lt;'Параметры ПФ'!$N$7+0.01,E186*F186*G186,ROUNDDOWN('Параметры ПФ'!$N$7/IF(H186=0,I186,IF(I186&gt;H186,H186,I186)),0)*G186)</f>
        <v>600</v>
      </c>
      <c r="N186" s="19">
        <f t="shared" si="12"/>
        <v>0</v>
      </c>
      <c r="O186" s="66" t="b">
        <f t="shared" si="13"/>
        <v>1</v>
      </c>
      <c r="P186" s="67">
        <f t="shared" si="14"/>
        <v>72</v>
      </c>
    </row>
    <row r="187" spans="1:16" x14ac:dyDescent="0.45">
      <c r="A187" s="90" t="s">
        <v>61</v>
      </c>
      <c r="B187" s="90" t="s">
        <v>186</v>
      </c>
      <c r="C187" s="90" t="s">
        <v>34</v>
      </c>
      <c r="D187" s="91">
        <v>36</v>
      </c>
      <c r="E187" s="91">
        <v>20</v>
      </c>
      <c r="F187" s="92">
        <v>2</v>
      </c>
      <c r="G187" s="92">
        <v>15</v>
      </c>
      <c r="H187" s="68">
        <f t="array" ref="H187">INDEX('Нормативные затраты по МЗ'!$C$2:$C$132,MATCH(A187&amp;C187,'Нормативные затраты по МЗ'!$A$2:$A$132&amp;'Нормативные затраты по МЗ'!$B$2:$B$132,0))</f>
        <v>151.53</v>
      </c>
      <c r="I187" s="3">
        <f>HLOOKUP($C187,'Параметры ПФ'!$F$3:$K$4,2,FALSE)</f>
        <v>155.04</v>
      </c>
      <c r="J187" s="3">
        <f t="shared" si="10"/>
        <v>6061.2</v>
      </c>
      <c r="K187" s="4">
        <f>IF(J187&lt;'Параметры ПФ'!$N$7+0.01,'Стандартные программы'!J187,ROUNDDOWN('Параметры ПФ'!$N$7/IF(H187=0,I187,IF(I187&gt;H187,H187,I187)),0)*IF(H187=0,I187,IF(I187&gt;H187,H187,I187)))</f>
        <v>6061.2</v>
      </c>
      <c r="L187" s="3">
        <f t="shared" si="11"/>
        <v>90918</v>
      </c>
      <c r="M187" s="25">
        <f>IF(J187&lt;'Параметры ПФ'!$N$7+0.01,E187*F187*G187,ROUNDDOWN('Параметры ПФ'!$N$7/IF(H187=0,I187,IF(I187&gt;H187,H187,I187)),0)*G187)</f>
        <v>600</v>
      </c>
      <c r="N187" s="19">
        <f t="shared" si="12"/>
        <v>0</v>
      </c>
      <c r="O187" s="66" t="b">
        <f t="shared" si="13"/>
        <v>1</v>
      </c>
      <c r="P187" s="67">
        <f t="shared" si="14"/>
        <v>72</v>
      </c>
    </row>
    <row r="188" spans="1:16" x14ac:dyDescent="0.45">
      <c r="A188" s="90" t="s">
        <v>61</v>
      </c>
      <c r="B188" s="90" t="s">
        <v>187</v>
      </c>
      <c r="C188" s="90" t="s">
        <v>34</v>
      </c>
      <c r="D188" s="91">
        <v>36</v>
      </c>
      <c r="E188" s="91">
        <v>20</v>
      </c>
      <c r="F188" s="92">
        <v>2</v>
      </c>
      <c r="G188" s="92">
        <v>15</v>
      </c>
      <c r="H188" s="68">
        <f t="array" ref="H188">INDEX('Нормативные затраты по МЗ'!$C$2:$C$132,MATCH(A188&amp;C188,'Нормативные затраты по МЗ'!$A$2:$A$132&amp;'Нормативные затраты по МЗ'!$B$2:$B$132,0))</f>
        <v>151.53</v>
      </c>
      <c r="I188" s="3">
        <f>HLOOKUP($C188,'Параметры ПФ'!$F$3:$K$4,2,FALSE)</f>
        <v>155.04</v>
      </c>
      <c r="J188" s="3">
        <f t="shared" si="10"/>
        <v>6061.2</v>
      </c>
      <c r="K188" s="4">
        <f>IF(J188&lt;'Параметры ПФ'!$N$7+0.01,'Стандартные программы'!J188,ROUNDDOWN('Параметры ПФ'!$N$7/IF(H188=0,I188,IF(I188&gt;H188,H188,I188)),0)*IF(H188=0,I188,IF(I188&gt;H188,H188,I188)))</f>
        <v>6061.2</v>
      </c>
      <c r="L188" s="3">
        <f t="shared" si="11"/>
        <v>90918</v>
      </c>
      <c r="M188" s="25">
        <f>IF(J188&lt;'Параметры ПФ'!$N$7+0.01,E188*F188*G188,ROUNDDOWN('Параметры ПФ'!$N$7/IF(H188=0,I188,IF(I188&gt;H188,H188,I188)),0)*G188)</f>
        <v>600</v>
      </c>
      <c r="N188" s="19">
        <f t="shared" si="12"/>
        <v>0</v>
      </c>
      <c r="O188" s="66" t="b">
        <f t="shared" si="13"/>
        <v>1</v>
      </c>
      <c r="P188" s="67">
        <f t="shared" si="14"/>
        <v>72</v>
      </c>
    </row>
    <row r="189" spans="1:16" x14ac:dyDescent="0.45">
      <c r="A189" s="90" t="s">
        <v>61</v>
      </c>
      <c r="B189" s="90" t="s">
        <v>188</v>
      </c>
      <c r="C189" s="90" t="s">
        <v>34</v>
      </c>
      <c r="D189" s="91">
        <v>36</v>
      </c>
      <c r="E189" s="91">
        <v>20</v>
      </c>
      <c r="F189" s="92">
        <v>2</v>
      </c>
      <c r="G189" s="92">
        <v>15</v>
      </c>
      <c r="H189" s="68">
        <f t="array" ref="H189">INDEX('Нормативные затраты по МЗ'!$C$2:$C$132,MATCH(A189&amp;C189,'Нормативные затраты по МЗ'!$A$2:$A$132&amp;'Нормативные затраты по МЗ'!$B$2:$B$132,0))</f>
        <v>151.53</v>
      </c>
      <c r="I189" s="3">
        <f>HLOOKUP($C189,'Параметры ПФ'!$F$3:$K$4,2,FALSE)</f>
        <v>155.04</v>
      </c>
      <c r="J189" s="3">
        <f t="shared" si="10"/>
        <v>6061.2</v>
      </c>
      <c r="K189" s="4">
        <f>IF(J189&lt;'Параметры ПФ'!$N$7+0.01,'Стандартные программы'!J189,ROUNDDOWN('Параметры ПФ'!$N$7/IF(H189=0,I189,IF(I189&gt;H189,H189,I189)),0)*IF(H189=0,I189,IF(I189&gt;H189,H189,I189)))</f>
        <v>6061.2</v>
      </c>
      <c r="L189" s="3">
        <f t="shared" si="11"/>
        <v>90918</v>
      </c>
      <c r="M189" s="25">
        <f>IF(J189&lt;'Параметры ПФ'!$N$7+0.01,E189*F189*G189,ROUNDDOWN('Параметры ПФ'!$N$7/IF(H189=0,I189,IF(I189&gt;H189,H189,I189)),0)*G189)</f>
        <v>600</v>
      </c>
      <c r="N189" s="19">
        <f t="shared" si="12"/>
        <v>0</v>
      </c>
      <c r="O189" s="66" t="b">
        <f t="shared" si="13"/>
        <v>1</v>
      </c>
      <c r="P189" s="67">
        <f t="shared" si="14"/>
        <v>72</v>
      </c>
    </row>
    <row r="190" spans="1:16" x14ac:dyDescent="0.45">
      <c r="A190" s="90" t="s">
        <v>61</v>
      </c>
      <c r="B190" s="90" t="s">
        <v>189</v>
      </c>
      <c r="C190" s="90" t="s">
        <v>34</v>
      </c>
      <c r="D190" s="91">
        <v>36</v>
      </c>
      <c r="E190" s="91">
        <v>20</v>
      </c>
      <c r="F190" s="92">
        <v>2</v>
      </c>
      <c r="G190" s="92">
        <v>15</v>
      </c>
      <c r="H190" s="68">
        <f t="array" ref="H190">INDEX('Нормативные затраты по МЗ'!$C$2:$C$132,MATCH(A190&amp;C190,'Нормативные затраты по МЗ'!$A$2:$A$132&amp;'Нормативные затраты по МЗ'!$B$2:$B$132,0))</f>
        <v>151.53</v>
      </c>
      <c r="I190" s="3">
        <f>HLOOKUP($C190,'Параметры ПФ'!$F$3:$K$4,2,FALSE)</f>
        <v>155.04</v>
      </c>
      <c r="J190" s="3">
        <f t="shared" si="10"/>
        <v>6061.2</v>
      </c>
      <c r="K190" s="4">
        <f>IF(J190&lt;'Параметры ПФ'!$N$7+0.01,'Стандартные программы'!J190,ROUNDDOWN('Параметры ПФ'!$N$7/IF(H190=0,I190,IF(I190&gt;H190,H190,I190)),0)*IF(H190=0,I190,IF(I190&gt;H190,H190,I190)))</f>
        <v>6061.2</v>
      </c>
      <c r="L190" s="3">
        <f t="shared" si="11"/>
        <v>90918</v>
      </c>
      <c r="M190" s="25">
        <f>IF(J190&lt;'Параметры ПФ'!$N$7+0.01,E190*F190*G190,ROUNDDOWN('Параметры ПФ'!$N$7/IF(H190=0,I190,IF(I190&gt;H190,H190,I190)),0)*G190)</f>
        <v>600</v>
      </c>
      <c r="N190" s="19">
        <f t="shared" si="12"/>
        <v>0</v>
      </c>
      <c r="O190" s="66" t="b">
        <f t="shared" si="13"/>
        <v>1</v>
      </c>
      <c r="P190" s="67">
        <f t="shared" si="14"/>
        <v>72</v>
      </c>
    </row>
    <row r="191" spans="1:16" x14ac:dyDescent="0.45">
      <c r="A191" s="90" t="s">
        <v>61</v>
      </c>
      <c r="B191" s="90" t="s">
        <v>2152</v>
      </c>
      <c r="C191" s="90" t="s">
        <v>1</v>
      </c>
      <c r="D191" s="91">
        <v>36</v>
      </c>
      <c r="E191" s="91">
        <v>20</v>
      </c>
      <c r="F191" s="92">
        <v>2</v>
      </c>
      <c r="G191" s="92">
        <v>15</v>
      </c>
      <c r="H191" s="68">
        <f t="array" ref="H191">INDEX('Нормативные затраты по МЗ'!$C$2:$C$132,MATCH(A191&amp;C191,'Нормативные затраты по МЗ'!$A$2:$A$132&amp;'Нормативные затраты по МЗ'!$B$2:$B$132,0))</f>
        <v>151.53</v>
      </c>
      <c r="I191" s="3">
        <f>HLOOKUP($C191,'Параметры ПФ'!$F$3:$K$4,2,FALSE)</f>
        <v>155.04</v>
      </c>
      <c r="J191" s="3">
        <f t="shared" si="10"/>
        <v>6061.2</v>
      </c>
      <c r="K191" s="4">
        <f>IF(J191&lt;'Параметры ПФ'!$N$7+0.01,'Стандартные программы'!J191,ROUNDDOWN('Параметры ПФ'!$N$7/IF(H191=0,I191,IF(I191&gt;H191,H191,I191)),0)*IF(H191=0,I191,IF(I191&gt;H191,H191,I191)))</f>
        <v>6061.2</v>
      </c>
      <c r="L191" s="3">
        <f t="shared" si="11"/>
        <v>90918</v>
      </c>
      <c r="M191" s="25">
        <f>IF(J191&lt;'Параметры ПФ'!$N$7+0.01,E191*F191*G191,ROUNDDOWN('Параметры ПФ'!$N$7/IF(H191=0,I191,IF(I191&gt;H191,H191,I191)),0)*G191)</f>
        <v>600</v>
      </c>
      <c r="N191" s="19">
        <f t="shared" si="12"/>
        <v>0</v>
      </c>
      <c r="O191" s="66" t="b">
        <f t="shared" si="13"/>
        <v>1</v>
      </c>
      <c r="P191" s="67">
        <f t="shared" si="14"/>
        <v>72</v>
      </c>
    </row>
    <row r="192" spans="1:16" x14ac:dyDescent="0.45">
      <c r="A192" s="90" t="s">
        <v>61</v>
      </c>
      <c r="B192" s="90" t="s">
        <v>190</v>
      </c>
      <c r="C192" s="90" t="s">
        <v>1</v>
      </c>
      <c r="D192" s="91">
        <v>36</v>
      </c>
      <c r="E192" s="91">
        <v>20</v>
      </c>
      <c r="F192" s="92">
        <v>2</v>
      </c>
      <c r="G192" s="92">
        <v>15</v>
      </c>
      <c r="H192" s="68">
        <f t="array" ref="H192">INDEX('Нормативные затраты по МЗ'!$C$2:$C$132,MATCH(A192&amp;C192,'Нормативные затраты по МЗ'!$A$2:$A$132&amp;'Нормативные затраты по МЗ'!$B$2:$B$132,0))</f>
        <v>151.53</v>
      </c>
      <c r="I192" s="3">
        <f>HLOOKUP($C192,'Параметры ПФ'!$F$3:$K$4,2,FALSE)</f>
        <v>155.04</v>
      </c>
      <c r="J192" s="3">
        <f t="shared" si="10"/>
        <v>6061.2</v>
      </c>
      <c r="K192" s="4">
        <f>IF(J192&lt;'Параметры ПФ'!$N$7+0.01,'Стандартные программы'!J192,ROUNDDOWN('Параметры ПФ'!$N$7/IF(H192=0,I192,IF(I192&gt;H192,H192,I192)),0)*IF(H192=0,I192,IF(I192&gt;H192,H192,I192)))</f>
        <v>6061.2</v>
      </c>
      <c r="L192" s="3">
        <f t="shared" si="11"/>
        <v>90918</v>
      </c>
      <c r="M192" s="25">
        <f>IF(J192&lt;'Параметры ПФ'!$N$7+0.01,E192*F192*G192,ROUNDDOWN('Параметры ПФ'!$N$7/IF(H192=0,I192,IF(I192&gt;H192,H192,I192)),0)*G192)</f>
        <v>600</v>
      </c>
      <c r="N192" s="19">
        <f t="shared" si="12"/>
        <v>0</v>
      </c>
      <c r="O192" s="66" t="b">
        <f t="shared" si="13"/>
        <v>1</v>
      </c>
      <c r="P192" s="67">
        <f t="shared" si="14"/>
        <v>72</v>
      </c>
    </row>
    <row r="193" spans="1:16" x14ac:dyDescent="0.45">
      <c r="A193" s="90" t="s">
        <v>61</v>
      </c>
      <c r="B193" s="90" t="s">
        <v>2153</v>
      </c>
      <c r="C193" s="90" t="s">
        <v>1</v>
      </c>
      <c r="D193" s="91">
        <v>36</v>
      </c>
      <c r="E193" s="91">
        <v>20</v>
      </c>
      <c r="F193" s="92">
        <v>2</v>
      </c>
      <c r="G193" s="92">
        <v>15</v>
      </c>
      <c r="H193" s="68">
        <f t="array" ref="H193">INDEX('Нормативные затраты по МЗ'!$C$2:$C$132,MATCH(A193&amp;C193,'Нормативные затраты по МЗ'!$A$2:$A$132&amp;'Нормативные затраты по МЗ'!$B$2:$B$132,0))</f>
        <v>151.53</v>
      </c>
      <c r="I193" s="3">
        <f>HLOOKUP($C193,'Параметры ПФ'!$F$3:$K$4,2,FALSE)</f>
        <v>155.04</v>
      </c>
      <c r="J193" s="3">
        <f t="shared" si="10"/>
        <v>6061.2</v>
      </c>
      <c r="K193" s="4">
        <f>IF(J193&lt;'Параметры ПФ'!$N$7+0.01,'Стандартные программы'!J193,ROUNDDOWN('Параметры ПФ'!$N$7/IF(H193=0,I193,IF(I193&gt;H193,H193,I193)),0)*IF(H193=0,I193,IF(I193&gt;H193,H193,I193)))</f>
        <v>6061.2</v>
      </c>
      <c r="L193" s="3">
        <f t="shared" si="11"/>
        <v>90918</v>
      </c>
      <c r="M193" s="25">
        <f>IF(J193&lt;'Параметры ПФ'!$N$7+0.01,E193*F193*G193,ROUNDDOWN('Параметры ПФ'!$N$7/IF(H193=0,I193,IF(I193&gt;H193,H193,I193)),0)*G193)</f>
        <v>600</v>
      </c>
      <c r="N193" s="19">
        <f t="shared" si="12"/>
        <v>0</v>
      </c>
      <c r="O193" s="66" t="b">
        <f t="shared" si="13"/>
        <v>1</v>
      </c>
      <c r="P193" s="67">
        <f t="shared" si="14"/>
        <v>72</v>
      </c>
    </row>
    <row r="194" spans="1:16" x14ac:dyDescent="0.45">
      <c r="A194" s="90" t="s">
        <v>61</v>
      </c>
      <c r="B194" s="90" t="s">
        <v>2154</v>
      </c>
      <c r="C194" s="90" t="s">
        <v>1</v>
      </c>
      <c r="D194" s="91">
        <v>36</v>
      </c>
      <c r="E194" s="91">
        <v>20</v>
      </c>
      <c r="F194" s="92">
        <v>2</v>
      </c>
      <c r="G194" s="92">
        <v>15</v>
      </c>
      <c r="H194" s="68">
        <f t="array" ref="H194">INDEX('Нормативные затраты по МЗ'!$C$2:$C$132,MATCH(A194&amp;C194,'Нормативные затраты по МЗ'!$A$2:$A$132&amp;'Нормативные затраты по МЗ'!$B$2:$B$132,0))</f>
        <v>151.53</v>
      </c>
      <c r="I194" s="3">
        <f>HLOOKUP($C194,'Параметры ПФ'!$F$3:$K$4,2,FALSE)</f>
        <v>155.04</v>
      </c>
      <c r="J194" s="3">
        <f t="shared" ref="J194:J257" si="15">IF(H194=0,I194*F194*E194,IF(I194&gt;H194,H194*F194*E194,I194*F194*E194))</f>
        <v>6061.2</v>
      </c>
      <c r="K194" s="4">
        <f>IF(J194&lt;'Параметры ПФ'!$N$7+0.01,'Стандартные программы'!J194,ROUNDDOWN('Параметры ПФ'!$N$7/IF(H194=0,I194,IF(I194&gt;H194,H194,I194)),0)*IF(H194=0,I194,IF(I194&gt;H194,H194,I194)))</f>
        <v>6061.2</v>
      </c>
      <c r="L194" s="3">
        <f t="shared" ref="L194:L257" si="16">K194*G194</f>
        <v>90918</v>
      </c>
      <c r="M194" s="25">
        <f>IF(J194&lt;'Параметры ПФ'!$N$7+0.01,E194*F194*G194,ROUNDDOWN('Параметры ПФ'!$N$7/IF(H194=0,I194,IF(I194&gt;H194,H194,I194)),0)*G194)</f>
        <v>600</v>
      </c>
      <c r="N194" s="19">
        <f t="shared" ref="N194:N257" si="17">IF(H194=0,I194*F194*E194,IF(I194&gt;H194,H194*F194*E194,I194*F194*E194))-K194</f>
        <v>0</v>
      </c>
      <c r="O194" s="66" t="b">
        <f t="shared" ref="O194:O257" si="18">IF(I194&gt;=H194,TRUE,FALSE)</f>
        <v>1</v>
      </c>
      <c r="P194" s="67">
        <f t="shared" ref="P194:P257" si="19">D194*F194</f>
        <v>72</v>
      </c>
    </row>
    <row r="195" spans="1:16" x14ac:dyDescent="0.45">
      <c r="A195" s="90" t="s">
        <v>61</v>
      </c>
      <c r="B195" s="90" t="s">
        <v>191</v>
      </c>
      <c r="C195" s="90" t="s">
        <v>1</v>
      </c>
      <c r="D195" s="91">
        <v>36</v>
      </c>
      <c r="E195" s="91">
        <v>20</v>
      </c>
      <c r="F195" s="92">
        <v>2</v>
      </c>
      <c r="G195" s="92">
        <v>15</v>
      </c>
      <c r="H195" s="68">
        <f t="array" ref="H195">INDEX('Нормативные затраты по МЗ'!$C$2:$C$132,MATCH(A195&amp;C195,'Нормативные затраты по МЗ'!$A$2:$A$132&amp;'Нормативные затраты по МЗ'!$B$2:$B$132,0))</f>
        <v>151.53</v>
      </c>
      <c r="I195" s="3">
        <f>HLOOKUP($C195,'Параметры ПФ'!$F$3:$K$4,2,FALSE)</f>
        <v>155.04</v>
      </c>
      <c r="J195" s="3">
        <f t="shared" si="15"/>
        <v>6061.2</v>
      </c>
      <c r="K195" s="4">
        <f>IF(J195&lt;'Параметры ПФ'!$N$7+0.01,'Стандартные программы'!J195,ROUNDDOWN('Параметры ПФ'!$N$7/IF(H195=0,I195,IF(I195&gt;H195,H195,I195)),0)*IF(H195=0,I195,IF(I195&gt;H195,H195,I195)))</f>
        <v>6061.2</v>
      </c>
      <c r="L195" s="3">
        <f t="shared" si="16"/>
        <v>90918</v>
      </c>
      <c r="M195" s="25">
        <f>IF(J195&lt;'Параметры ПФ'!$N$7+0.01,E195*F195*G195,ROUNDDOWN('Параметры ПФ'!$N$7/IF(H195=0,I195,IF(I195&gt;H195,H195,I195)),0)*G195)</f>
        <v>600</v>
      </c>
      <c r="N195" s="19">
        <f t="shared" si="17"/>
        <v>0</v>
      </c>
      <c r="O195" s="66" t="b">
        <f t="shared" si="18"/>
        <v>1</v>
      </c>
      <c r="P195" s="67">
        <f t="shared" si="19"/>
        <v>72</v>
      </c>
    </row>
    <row r="196" spans="1:16" x14ac:dyDescent="0.45">
      <c r="A196" s="90" t="s">
        <v>61</v>
      </c>
      <c r="B196" s="90" t="s">
        <v>192</v>
      </c>
      <c r="C196" s="90" t="s">
        <v>34</v>
      </c>
      <c r="D196" s="91">
        <v>36</v>
      </c>
      <c r="E196" s="91">
        <v>20</v>
      </c>
      <c r="F196" s="92">
        <v>2</v>
      </c>
      <c r="G196" s="92">
        <v>15</v>
      </c>
      <c r="H196" s="68">
        <f t="array" ref="H196">INDEX('Нормативные затраты по МЗ'!$C$2:$C$132,MATCH(A196&amp;C196,'Нормативные затраты по МЗ'!$A$2:$A$132&amp;'Нормативные затраты по МЗ'!$B$2:$B$132,0))</f>
        <v>151.53</v>
      </c>
      <c r="I196" s="3">
        <f>HLOOKUP($C196,'Параметры ПФ'!$F$3:$K$4,2,FALSE)</f>
        <v>155.04</v>
      </c>
      <c r="J196" s="3">
        <f t="shared" si="15"/>
        <v>6061.2</v>
      </c>
      <c r="K196" s="4">
        <f>IF(J196&lt;'Параметры ПФ'!$N$7+0.01,'Стандартные программы'!J196,ROUNDDOWN('Параметры ПФ'!$N$7/IF(H196=0,I196,IF(I196&gt;H196,H196,I196)),0)*IF(H196=0,I196,IF(I196&gt;H196,H196,I196)))</f>
        <v>6061.2</v>
      </c>
      <c r="L196" s="3">
        <f t="shared" si="16"/>
        <v>90918</v>
      </c>
      <c r="M196" s="25">
        <f>IF(J196&lt;'Параметры ПФ'!$N$7+0.01,E196*F196*G196,ROUNDDOWN('Параметры ПФ'!$N$7/IF(H196=0,I196,IF(I196&gt;H196,H196,I196)),0)*G196)</f>
        <v>600</v>
      </c>
      <c r="N196" s="19">
        <f t="shared" si="17"/>
        <v>0</v>
      </c>
      <c r="O196" s="66" t="b">
        <f t="shared" si="18"/>
        <v>1</v>
      </c>
      <c r="P196" s="67">
        <f t="shared" si="19"/>
        <v>72</v>
      </c>
    </row>
    <row r="197" spans="1:16" x14ac:dyDescent="0.45">
      <c r="A197" s="90" t="s">
        <v>61</v>
      </c>
      <c r="B197" s="90" t="s">
        <v>193</v>
      </c>
      <c r="C197" s="90" t="s">
        <v>15</v>
      </c>
      <c r="D197" s="91">
        <v>36</v>
      </c>
      <c r="E197" s="91">
        <v>20</v>
      </c>
      <c r="F197" s="92">
        <v>2</v>
      </c>
      <c r="G197" s="92">
        <v>15</v>
      </c>
      <c r="H197" s="68">
        <f t="array" ref="H197">INDEX('Нормативные затраты по МЗ'!$C$2:$C$132,MATCH(A197&amp;C197,'Нормативные затраты по МЗ'!$A$2:$A$132&amp;'Нормативные затраты по МЗ'!$B$2:$B$132,0))</f>
        <v>151.53</v>
      </c>
      <c r="I197" s="3">
        <f>HLOOKUP($C197,'Параметры ПФ'!$F$3:$K$4,2,FALSE)</f>
        <v>155.04</v>
      </c>
      <c r="J197" s="3">
        <f t="shared" si="15"/>
        <v>6061.2</v>
      </c>
      <c r="K197" s="4">
        <f>IF(J197&lt;'Параметры ПФ'!$N$7+0.01,'Стандартные программы'!J197,ROUNDDOWN('Параметры ПФ'!$N$7/IF(H197=0,I197,IF(I197&gt;H197,H197,I197)),0)*IF(H197=0,I197,IF(I197&gt;H197,H197,I197)))</f>
        <v>6061.2</v>
      </c>
      <c r="L197" s="3">
        <f t="shared" si="16"/>
        <v>90918</v>
      </c>
      <c r="M197" s="25">
        <f>IF(J197&lt;'Параметры ПФ'!$N$7+0.01,E197*F197*G197,ROUNDDOWN('Параметры ПФ'!$N$7/IF(H197=0,I197,IF(I197&gt;H197,H197,I197)),0)*G197)</f>
        <v>600</v>
      </c>
      <c r="N197" s="19">
        <f t="shared" si="17"/>
        <v>0</v>
      </c>
      <c r="O197" s="66" t="b">
        <f t="shared" si="18"/>
        <v>1</v>
      </c>
      <c r="P197" s="67">
        <f t="shared" si="19"/>
        <v>72</v>
      </c>
    </row>
    <row r="198" spans="1:16" x14ac:dyDescent="0.45">
      <c r="A198" s="90" t="s">
        <v>61</v>
      </c>
      <c r="B198" s="90" t="s">
        <v>194</v>
      </c>
      <c r="C198" s="90" t="s">
        <v>15</v>
      </c>
      <c r="D198" s="91">
        <v>36</v>
      </c>
      <c r="E198" s="91">
        <v>20</v>
      </c>
      <c r="F198" s="92">
        <v>2</v>
      </c>
      <c r="G198" s="92">
        <v>15</v>
      </c>
      <c r="H198" s="68">
        <f t="array" ref="H198">INDEX('Нормативные затраты по МЗ'!$C$2:$C$132,MATCH(A198&amp;C198,'Нормативные затраты по МЗ'!$A$2:$A$132&amp;'Нормативные затраты по МЗ'!$B$2:$B$132,0))</f>
        <v>151.53</v>
      </c>
      <c r="I198" s="3">
        <f>HLOOKUP($C198,'Параметры ПФ'!$F$3:$K$4,2,FALSE)</f>
        <v>155.04</v>
      </c>
      <c r="J198" s="3">
        <f t="shared" si="15"/>
        <v>6061.2</v>
      </c>
      <c r="K198" s="4">
        <f>IF(J198&lt;'Параметры ПФ'!$N$7+0.01,'Стандартные программы'!J198,ROUNDDOWN('Параметры ПФ'!$N$7/IF(H198=0,I198,IF(I198&gt;H198,H198,I198)),0)*IF(H198=0,I198,IF(I198&gt;H198,H198,I198)))</f>
        <v>6061.2</v>
      </c>
      <c r="L198" s="3">
        <f t="shared" si="16"/>
        <v>90918</v>
      </c>
      <c r="M198" s="25">
        <f>IF(J198&lt;'Параметры ПФ'!$N$7+0.01,E198*F198*G198,ROUNDDOWN('Параметры ПФ'!$N$7/IF(H198=0,I198,IF(I198&gt;H198,H198,I198)),0)*G198)</f>
        <v>600</v>
      </c>
      <c r="N198" s="19">
        <f t="shared" si="17"/>
        <v>0</v>
      </c>
      <c r="O198" s="66" t="b">
        <f t="shared" si="18"/>
        <v>1</v>
      </c>
      <c r="P198" s="67">
        <f t="shared" si="19"/>
        <v>72</v>
      </c>
    </row>
    <row r="199" spans="1:16" x14ac:dyDescent="0.45">
      <c r="A199" s="90" t="s">
        <v>61</v>
      </c>
      <c r="B199" s="90" t="s">
        <v>195</v>
      </c>
      <c r="C199" s="90" t="s">
        <v>15</v>
      </c>
      <c r="D199" s="91">
        <v>36</v>
      </c>
      <c r="E199" s="91">
        <v>20</v>
      </c>
      <c r="F199" s="92">
        <v>2</v>
      </c>
      <c r="G199" s="92">
        <v>15</v>
      </c>
      <c r="H199" s="68">
        <f t="array" ref="H199">INDEX('Нормативные затраты по МЗ'!$C$2:$C$132,MATCH(A199&amp;C199,'Нормативные затраты по МЗ'!$A$2:$A$132&amp;'Нормативные затраты по МЗ'!$B$2:$B$132,0))</f>
        <v>151.53</v>
      </c>
      <c r="I199" s="3">
        <f>HLOOKUP($C199,'Параметры ПФ'!$F$3:$K$4,2,FALSE)</f>
        <v>155.04</v>
      </c>
      <c r="J199" s="3">
        <f t="shared" si="15"/>
        <v>6061.2</v>
      </c>
      <c r="K199" s="4">
        <f>IF(J199&lt;'Параметры ПФ'!$N$7+0.01,'Стандартные программы'!J199,ROUNDDOWN('Параметры ПФ'!$N$7/IF(H199=0,I199,IF(I199&gt;H199,H199,I199)),0)*IF(H199=0,I199,IF(I199&gt;H199,H199,I199)))</f>
        <v>6061.2</v>
      </c>
      <c r="L199" s="3">
        <f t="shared" si="16"/>
        <v>90918</v>
      </c>
      <c r="M199" s="25">
        <f>IF(J199&lt;'Параметры ПФ'!$N$7+0.01,E199*F199*G199,ROUNDDOWN('Параметры ПФ'!$N$7/IF(H199=0,I199,IF(I199&gt;H199,H199,I199)),0)*G199)</f>
        <v>600</v>
      </c>
      <c r="N199" s="19">
        <f t="shared" si="17"/>
        <v>0</v>
      </c>
      <c r="O199" s="66" t="b">
        <f t="shared" si="18"/>
        <v>1</v>
      </c>
      <c r="P199" s="67">
        <f t="shared" si="19"/>
        <v>72</v>
      </c>
    </row>
    <row r="200" spans="1:16" x14ac:dyDescent="0.45">
      <c r="A200" s="90" t="s">
        <v>61</v>
      </c>
      <c r="B200" s="90" t="s">
        <v>197</v>
      </c>
      <c r="C200" s="90" t="s">
        <v>34</v>
      </c>
      <c r="D200" s="91">
        <v>36</v>
      </c>
      <c r="E200" s="91">
        <v>20</v>
      </c>
      <c r="F200" s="92">
        <v>2</v>
      </c>
      <c r="G200" s="92">
        <v>15</v>
      </c>
      <c r="H200" s="68">
        <f t="array" ref="H200">INDEX('Нормативные затраты по МЗ'!$C$2:$C$132,MATCH(A200&amp;C200,'Нормативные затраты по МЗ'!$A$2:$A$132&amp;'Нормативные затраты по МЗ'!$B$2:$B$132,0))</f>
        <v>151.53</v>
      </c>
      <c r="I200" s="3">
        <f>HLOOKUP($C200,'Параметры ПФ'!$F$3:$K$4,2,FALSE)</f>
        <v>155.04</v>
      </c>
      <c r="J200" s="3">
        <f t="shared" si="15"/>
        <v>6061.2</v>
      </c>
      <c r="K200" s="4">
        <f>IF(J200&lt;'Параметры ПФ'!$N$7+0.01,'Стандартные программы'!J200,ROUNDDOWN('Параметры ПФ'!$N$7/IF(H200=0,I200,IF(I200&gt;H200,H200,I200)),0)*IF(H200=0,I200,IF(I200&gt;H200,H200,I200)))</f>
        <v>6061.2</v>
      </c>
      <c r="L200" s="3">
        <f t="shared" si="16"/>
        <v>90918</v>
      </c>
      <c r="M200" s="25">
        <f>IF(J200&lt;'Параметры ПФ'!$N$7+0.01,E200*F200*G200,ROUNDDOWN('Параметры ПФ'!$N$7/IF(H200=0,I200,IF(I200&gt;H200,H200,I200)),0)*G200)</f>
        <v>600</v>
      </c>
      <c r="N200" s="19">
        <f t="shared" si="17"/>
        <v>0</v>
      </c>
      <c r="O200" s="66" t="b">
        <f t="shared" si="18"/>
        <v>1</v>
      </c>
      <c r="P200" s="67">
        <f t="shared" si="19"/>
        <v>72</v>
      </c>
    </row>
    <row r="201" spans="1:16" x14ac:dyDescent="0.45">
      <c r="A201" s="90" t="s">
        <v>61</v>
      </c>
      <c r="B201" s="90" t="s">
        <v>2155</v>
      </c>
      <c r="C201" s="90" t="s">
        <v>2</v>
      </c>
      <c r="D201" s="91">
        <v>36</v>
      </c>
      <c r="E201" s="91">
        <v>16</v>
      </c>
      <c r="F201" s="92">
        <v>2</v>
      </c>
      <c r="G201" s="92">
        <v>15</v>
      </c>
      <c r="H201" s="68">
        <f t="array" ref="H201">INDEX('Нормативные затраты по МЗ'!$C$2:$C$132,MATCH(A201&amp;C201,'Нормативные затраты по МЗ'!$A$2:$A$132&amp;'Нормативные затраты по МЗ'!$B$2:$B$132,0))</f>
        <v>151.53</v>
      </c>
      <c r="I201" s="3">
        <f>HLOOKUP($C201,'Параметры ПФ'!$F$3:$K$4,2,FALSE)</f>
        <v>155.04</v>
      </c>
      <c r="J201" s="3">
        <f t="shared" si="15"/>
        <v>4848.96</v>
      </c>
      <c r="K201" s="4">
        <f>IF(J201&lt;'Параметры ПФ'!$N$7+0.01,'Стандартные программы'!J201,ROUNDDOWN('Параметры ПФ'!$N$7/IF(H201=0,I201,IF(I201&gt;H201,H201,I201)),0)*IF(H201=0,I201,IF(I201&gt;H201,H201,I201)))</f>
        <v>4848.96</v>
      </c>
      <c r="L201" s="3">
        <f t="shared" si="16"/>
        <v>72734.399999999994</v>
      </c>
      <c r="M201" s="25">
        <f>IF(J201&lt;'Параметры ПФ'!$N$7+0.01,E201*F201*G201,ROUNDDOWN('Параметры ПФ'!$N$7/IF(H201=0,I201,IF(I201&gt;H201,H201,I201)),0)*G201)</f>
        <v>480</v>
      </c>
      <c r="N201" s="19">
        <f t="shared" si="17"/>
        <v>0</v>
      </c>
      <c r="O201" s="66" t="b">
        <f t="shared" si="18"/>
        <v>1</v>
      </c>
      <c r="P201" s="67">
        <f t="shared" si="19"/>
        <v>72</v>
      </c>
    </row>
    <row r="202" spans="1:16" x14ac:dyDescent="0.45">
      <c r="A202" s="90" t="s">
        <v>61</v>
      </c>
      <c r="B202" s="90" t="s">
        <v>2156</v>
      </c>
      <c r="C202" s="90" t="s">
        <v>2</v>
      </c>
      <c r="D202" s="91">
        <v>36</v>
      </c>
      <c r="E202" s="91">
        <v>16</v>
      </c>
      <c r="F202" s="92">
        <v>2</v>
      </c>
      <c r="G202" s="92">
        <v>16</v>
      </c>
      <c r="H202" s="68">
        <f t="array" ref="H202">INDEX('Нормативные затраты по МЗ'!$C$2:$C$132,MATCH(A202&amp;C202,'Нормативные затраты по МЗ'!$A$2:$A$132&amp;'Нормативные затраты по МЗ'!$B$2:$B$132,0))</f>
        <v>151.53</v>
      </c>
      <c r="I202" s="3">
        <f>HLOOKUP($C202,'Параметры ПФ'!$F$3:$K$4,2,FALSE)</f>
        <v>155.04</v>
      </c>
      <c r="J202" s="3">
        <f t="shared" si="15"/>
        <v>4848.96</v>
      </c>
      <c r="K202" s="4">
        <f>IF(J202&lt;'Параметры ПФ'!$N$7+0.01,'Стандартные программы'!J202,ROUNDDOWN('Параметры ПФ'!$N$7/IF(H202=0,I202,IF(I202&gt;H202,H202,I202)),0)*IF(H202=0,I202,IF(I202&gt;H202,H202,I202)))</f>
        <v>4848.96</v>
      </c>
      <c r="L202" s="3">
        <f t="shared" si="16"/>
        <v>77583.360000000001</v>
      </c>
      <c r="M202" s="25">
        <f>IF(J202&lt;'Параметры ПФ'!$N$7+0.01,E202*F202*G202,ROUNDDOWN('Параметры ПФ'!$N$7/IF(H202=0,I202,IF(I202&gt;H202,H202,I202)),0)*G202)</f>
        <v>512</v>
      </c>
      <c r="N202" s="19">
        <f t="shared" si="17"/>
        <v>0</v>
      </c>
      <c r="O202" s="66" t="b">
        <f t="shared" si="18"/>
        <v>1</v>
      </c>
      <c r="P202" s="67">
        <f t="shared" si="19"/>
        <v>72</v>
      </c>
    </row>
    <row r="203" spans="1:16" x14ac:dyDescent="0.45">
      <c r="A203" s="90" t="s">
        <v>61</v>
      </c>
      <c r="B203" s="90" t="s">
        <v>2157</v>
      </c>
      <c r="C203" s="90" t="s">
        <v>2</v>
      </c>
      <c r="D203" s="91">
        <v>36</v>
      </c>
      <c r="E203" s="91">
        <v>16</v>
      </c>
      <c r="F203" s="92">
        <v>2</v>
      </c>
      <c r="G203" s="92">
        <v>16</v>
      </c>
      <c r="H203" s="68">
        <f t="array" ref="H203">INDEX('Нормативные затраты по МЗ'!$C$2:$C$132,MATCH(A203&amp;C203,'Нормативные затраты по МЗ'!$A$2:$A$132&amp;'Нормативные затраты по МЗ'!$B$2:$B$132,0))</f>
        <v>151.53</v>
      </c>
      <c r="I203" s="3">
        <f>HLOOKUP($C203,'Параметры ПФ'!$F$3:$K$4,2,FALSE)</f>
        <v>155.04</v>
      </c>
      <c r="J203" s="3">
        <f t="shared" si="15"/>
        <v>4848.96</v>
      </c>
      <c r="K203" s="4">
        <f>IF(J203&lt;'Параметры ПФ'!$N$7+0.01,'Стандартные программы'!J203,ROUNDDOWN('Параметры ПФ'!$N$7/IF(H203=0,I203,IF(I203&gt;H203,H203,I203)),0)*IF(H203=0,I203,IF(I203&gt;H203,H203,I203)))</f>
        <v>4848.96</v>
      </c>
      <c r="L203" s="3">
        <f t="shared" si="16"/>
        <v>77583.360000000001</v>
      </c>
      <c r="M203" s="25">
        <f>IF(J203&lt;'Параметры ПФ'!$N$7+0.01,E203*F203*G203,ROUNDDOWN('Параметры ПФ'!$N$7/IF(H203=0,I203,IF(I203&gt;H203,H203,I203)),0)*G203)</f>
        <v>512</v>
      </c>
      <c r="N203" s="19">
        <f t="shared" si="17"/>
        <v>0</v>
      </c>
      <c r="O203" s="66" t="b">
        <f t="shared" si="18"/>
        <v>1</v>
      </c>
      <c r="P203" s="67">
        <f t="shared" si="19"/>
        <v>72</v>
      </c>
    </row>
    <row r="204" spans="1:16" x14ac:dyDescent="0.45">
      <c r="A204" s="90" t="s">
        <v>61</v>
      </c>
      <c r="B204" s="90" t="s">
        <v>170</v>
      </c>
      <c r="C204" s="90" t="s">
        <v>2</v>
      </c>
      <c r="D204" s="91">
        <v>36</v>
      </c>
      <c r="E204" s="91">
        <v>16</v>
      </c>
      <c r="F204" s="92">
        <v>2</v>
      </c>
      <c r="G204" s="92">
        <v>15</v>
      </c>
      <c r="H204" s="68">
        <f t="array" ref="H204">INDEX('Нормативные затраты по МЗ'!$C$2:$C$132,MATCH(A204&amp;C204,'Нормативные затраты по МЗ'!$A$2:$A$132&amp;'Нормативные затраты по МЗ'!$B$2:$B$132,0))</f>
        <v>151.53</v>
      </c>
      <c r="I204" s="3">
        <f>HLOOKUP($C204,'Параметры ПФ'!$F$3:$K$4,2,FALSE)</f>
        <v>155.04</v>
      </c>
      <c r="J204" s="3">
        <f t="shared" si="15"/>
        <v>4848.96</v>
      </c>
      <c r="K204" s="4">
        <f>IF(J204&lt;'Параметры ПФ'!$N$7+0.01,'Стандартные программы'!J204,ROUNDDOWN('Параметры ПФ'!$N$7/IF(H204=0,I204,IF(I204&gt;H204,H204,I204)),0)*IF(H204=0,I204,IF(I204&gt;H204,H204,I204)))</f>
        <v>4848.96</v>
      </c>
      <c r="L204" s="3">
        <f t="shared" si="16"/>
        <v>72734.399999999994</v>
      </c>
      <c r="M204" s="25">
        <f>IF(J204&lt;'Параметры ПФ'!$N$7+0.01,E204*F204*G204,ROUNDDOWN('Параметры ПФ'!$N$7/IF(H204=0,I204,IF(I204&gt;H204,H204,I204)),0)*G204)</f>
        <v>480</v>
      </c>
      <c r="N204" s="19">
        <f t="shared" si="17"/>
        <v>0</v>
      </c>
      <c r="O204" s="66" t="b">
        <f t="shared" si="18"/>
        <v>1</v>
      </c>
      <c r="P204" s="67">
        <f t="shared" si="19"/>
        <v>72</v>
      </c>
    </row>
    <row r="205" spans="1:16" x14ac:dyDescent="0.45">
      <c r="A205" s="90" t="s">
        <v>61</v>
      </c>
      <c r="B205" s="90" t="s">
        <v>2158</v>
      </c>
      <c r="C205" s="90" t="s">
        <v>2</v>
      </c>
      <c r="D205" s="91">
        <v>36</v>
      </c>
      <c r="E205" s="91">
        <v>16</v>
      </c>
      <c r="F205" s="92">
        <v>2</v>
      </c>
      <c r="G205" s="92">
        <v>16</v>
      </c>
      <c r="H205" s="68">
        <f t="array" ref="H205">INDEX('Нормативные затраты по МЗ'!$C$2:$C$132,MATCH(A205&amp;C205,'Нормативные затраты по МЗ'!$A$2:$A$132&amp;'Нормативные затраты по МЗ'!$B$2:$B$132,0))</f>
        <v>151.53</v>
      </c>
      <c r="I205" s="3">
        <f>HLOOKUP($C205,'Параметры ПФ'!$F$3:$K$4,2,FALSE)</f>
        <v>155.04</v>
      </c>
      <c r="J205" s="3">
        <f t="shared" si="15"/>
        <v>4848.96</v>
      </c>
      <c r="K205" s="4">
        <f>IF(J205&lt;'Параметры ПФ'!$N$7+0.01,'Стандартные программы'!J205,ROUNDDOWN('Параметры ПФ'!$N$7/IF(H205=0,I205,IF(I205&gt;H205,H205,I205)),0)*IF(H205=0,I205,IF(I205&gt;H205,H205,I205)))</f>
        <v>4848.96</v>
      </c>
      <c r="L205" s="3">
        <f t="shared" si="16"/>
        <v>77583.360000000001</v>
      </c>
      <c r="M205" s="25">
        <f>IF(J205&lt;'Параметры ПФ'!$N$7+0.01,E205*F205*G205,ROUNDDOWN('Параметры ПФ'!$N$7/IF(H205=0,I205,IF(I205&gt;H205,H205,I205)),0)*G205)</f>
        <v>512</v>
      </c>
      <c r="N205" s="19">
        <f t="shared" si="17"/>
        <v>0</v>
      </c>
      <c r="O205" s="66" t="b">
        <f t="shared" si="18"/>
        <v>1</v>
      </c>
      <c r="P205" s="67">
        <f t="shared" si="19"/>
        <v>72</v>
      </c>
    </row>
    <row r="206" spans="1:16" x14ac:dyDescent="0.45">
      <c r="A206" s="90" t="s">
        <v>61</v>
      </c>
      <c r="B206" s="90" t="s">
        <v>2159</v>
      </c>
      <c r="C206" s="90" t="s">
        <v>34</v>
      </c>
      <c r="D206" s="91">
        <v>36</v>
      </c>
      <c r="E206" s="91">
        <v>16</v>
      </c>
      <c r="F206" s="92">
        <v>2</v>
      </c>
      <c r="G206" s="92">
        <v>15</v>
      </c>
      <c r="H206" s="68">
        <f t="array" ref="H206">INDEX('Нормативные затраты по МЗ'!$C$2:$C$132,MATCH(A206&amp;C206,'Нормативные затраты по МЗ'!$A$2:$A$132&amp;'Нормативные затраты по МЗ'!$B$2:$B$132,0))</f>
        <v>151.53</v>
      </c>
      <c r="I206" s="3">
        <f>HLOOKUP($C206,'Параметры ПФ'!$F$3:$K$4,2,FALSE)</f>
        <v>155.04</v>
      </c>
      <c r="J206" s="3">
        <f t="shared" si="15"/>
        <v>4848.96</v>
      </c>
      <c r="K206" s="4">
        <f>IF(J206&lt;'Параметры ПФ'!$N$7+0.01,'Стандартные программы'!J206,ROUNDDOWN('Параметры ПФ'!$N$7/IF(H206=0,I206,IF(I206&gt;H206,H206,I206)),0)*IF(H206=0,I206,IF(I206&gt;H206,H206,I206)))</f>
        <v>4848.96</v>
      </c>
      <c r="L206" s="3">
        <f t="shared" si="16"/>
        <v>72734.399999999994</v>
      </c>
      <c r="M206" s="25">
        <f>IF(J206&lt;'Параметры ПФ'!$N$7+0.01,E206*F206*G206,ROUNDDOWN('Параметры ПФ'!$N$7/IF(H206=0,I206,IF(I206&gt;H206,H206,I206)),0)*G206)</f>
        <v>480</v>
      </c>
      <c r="N206" s="19">
        <f t="shared" si="17"/>
        <v>0</v>
      </c>
      <c r="O206" s="66" t="b">
        <f t="shared" si="18"/>
        <v>1</v>
      </c>
      <c r="P206" s="67">
        <f t="shared" si="19"/>
        <v>72</v>
      </c>
    </row>
    <row r="207" spans="1:16" x14ac:dyDescent="0.45">
      <c r="A207" s="90" t="s">
        <v>61</v>
      </c>
      <c r="B207" s="90" t="s">
        <v>173</v>
      </c>
      <c r="C207" s="90" t="s">
        <v>16</v>
      </c>
      <c r="D207" s="91">
        <v>36</v>
      </c>
      <c r="E207" s="91">
        <v>16</v>
      </c>
      <c r="F207" s="92">
        <v>2</v>
      </c>
      <c r="G207" s="92">
        <v>15</v>
      </c>
      <c r="H207" s="68">
        <f t="array" ref="H207">INDEX('Нормативные затраты по МЗ'!$C$2:$C$132,MATCH(A207&amp;C207,'Нормативные затраты по МЗ'!$A$2:$A$132&amp;'Нормативные затраты по МЗ'!$B$2:$B$132,0))</f>
        <v>151.53</v>
      </c>
      <c r="I207" s="3">
        <f>HLOOKUP($C207,'Параметры ПФ'!$F$3:$K$4,2,FALSE)</f>
        <v>155.04</v>
      </c>
      <c r="J207" s="3">
        <f t="shared" si="15"/>
        <v>4848.96</v>
      </c>
      <c r="K207" s="4">
        <f>IF(J207&lt;'Параметры ПФ'!$N$7+0.01,'Стандартные программы'!J207,ROUNDDOWN('Параметры ПФ'!$N$7/IF(H207=0,I207,IF(I207&gt;H207,H207,I207)),0)*IF(H207=0,I207,IF(I207&gt;H207,H207,I207)))</f>
        <v>4848.96</v>
      </c>
      <c r="L207" s="3">
        <f t="shared" si="16"/>
        <v>72734.399999999994</v>
      </c>
      <c r="M207" s="25">
        <f>IF(J207&lt;'Параметры ПФ'!$N$7+0.01,E207*F207*G207,ROUNDDOWN('Параметры ПФ'!$N$7/IF(H207=0,I207,IF(I207&gt;H207,H207,I207)),0)*G207)</f>
        <v>480</v>
      </c>
      <c r="N207" s="19">
        <f t="shared" si="17"/>
        <v>0</v>
      </c>
      <c r="O207" s="66" t="b">
        <f t="shared" si="18"/>
        <v>1</v>
      </c>
      <c r="P207" s="67">
        <f t="shared" si="19"/>
        <v>72</v>
      </c>
    </row>
    <row r="208" spans="1:16" x14ac:dyDescent="0.45">
      <c r="A208" s="90" t="s">
        <v>61</v>
      </c>
      <c r="B208" s="90" t="s">
        <v>2160</v>
      </c>
      <c r="C208" s="90" t="s">
        <v>16</v>
      </c>
      <c r="D208" s="91">
        <v>36</v>
      </c>
      <c r="E208" s="91">
        <v>16</v>
      </c>
      <c r="F208" s="92">
        <v>2</v>
      </c>
      <c r="G208" s="92">
        <v>15</v>
      </c>
      <c r="H208" s="68">
        <f t="array" ref="H208">INDEX('Нормативные затраты по МЗ'!$C$2:$C$132,MATCH(A208&amp;C208,'Нормативные затраты по МЗ'!$A$2:$A$132&amp;'Нормативные затраты по МЗ'!$B$2:$B$132,0))</f>
        <v>151.53</v>
      </c>
      <c r="I208" s="3">
        <f>HLOOKUP($C208,'Параметры ПФ'!$F$3:$K$4,2,FALSE)</f>
        <v>155.04</v>
      </c>
      <c r="J208" s="3">
        <f t="shared" si="15"/>
        <v>4848.96</v>
      </c>
      <c r="K208" s="4">
        <f>IF(J208&lt;'Параметры ПФ'!$N$7+0.01,'Стандартные программы'!J208,ROUNDDOWN('Параметры ПФ'!$N$7/IF(H208=0,I208,IF(I208&gt;H208,H208,I208)),0)*IF(H208=0,I208,IF(I208&gt;H208,H208,I208)))</f>
        <v>4848.96</v>
      </c>
      <c r="L208" s="3">
        <f t="shared" si="16"/>
        <v>72734.399999999994</v>
      </c>
      <c r="M208" s="25">
        <f>IF(J208&lt;'Параметры ПФ'!$N$7+0.01,E208*F208*G208,ROUNDDOWN('Параметры ПФ'!$N$7/IF(H208=0,I208,IF(I208&gt;H208,H208,I208)),0)*G208)</f>
        <v>480</v>
      </c>
      <c r="N208" s="19">
        <f t="shared" si="17"/>
        <v>0</v>
      </c>
      <c r="O208" s="66" t="b">
        <f t="shared" si="18"/>
        <v>1</v>
      </c>
      <c r="P208" s="67">
        <f t="shared" si="19"/>
        <v>72</v>
      </c>
    </row>
    <row r="209" spans="1:16" x14ac:dyDescent="0.45">
      <c r="A209" s="90" t="s">
        <v>61</v>
      </c>
      <c r="B209" s="90" t="s">
        <v>2161</v>
      </c>
      <c r="C209" s="90" t="s">
        <v>14</v>
      </c>
      <c r="D209" s="91">
        <v>36</v>
      </c>
      <c r="E209" s="91">
        <v>16</v>
      </c>
      <c r="F209" s="92">
        <v>2</v>
      </c>
      <c r="G209" s="92">
        <v>15</v>
      </c>
      <c r="H209" s="68">
        <f t="array" ref="H209">INDEX('Нормативные затраты по МЗ'!$C$2:$C$132,MATCH(A209&amp;C209,'Нормативные затраты по МЗ'!$A$2:$A$132&amp;'Нормативные затраты по МЗ'!$B$2:$B$132,0))</f>
        <v>151.53</v>
      </c>
      <c r="I209" s="3">
        <f>HLOOKUP($C209,'Параметры ПФ'!$F$3:$K$4,2,FALSE)</f>
        <v>155.04</v>
      </c>
      <c r="J209" s="3">
        <f t="shared" si="15"/>
        <v>4848.96</v>
      </c>
      <c r="K209" s="4">
        <f>IF(J209&lt;'Параметры ПФ'!$N$7+0.01,'Стандартные программы'!J209,ROUNDDOWN('Параметры ПФ'!$N$7/IF(H209=0,I209,IF(I209&gt;H209,H209,I209)),0)*IF(H209=0,I209,IF(I209&gt;H209,H209,I209)))</f>
        <v>4848.96</v>
      </c>
      <c r="L209" s="3">
        <f t="shared" si="16"/>
        <v>72734.399999999994</v>
      </c>
      <c r="M209" s="25">
        <f>IF(J209&lt;'Параметры ПФ'!$N$7+0.01,E209*F209*G209,ROUNDDOWN('Параметры ПФ'!$N$7/IF(H209=0,I209,IF(I209&gt;H209,H209,I209)),0)*G209)</f>
        <v>480</v>
      </c>
      <c r="N209" s="19">
        <f t="shared" si="17"/>
        <v>0</v>
      </c>
      <c r="O209" s="66" t="b">
        <f t="shared" si="18"/>
        <v>1</v>
      </c>
      <c r="P209" s="67">
        <f t="shared" si="19"/>
        <v>72</v>
      </c>
    </row>
    <row r="210" spans="1:16" x14ac:dyDescent="0.45">
      <c r="A210" s="90" t="s">
        <v>61</v>
      </c>
      <c r="B210" s="90" t="s">
        <v>176</v>
      </c>
      <c r="C210" s="90" t="s">
        <v>14</v>
      </c>
      <c r="D210" s="91">
        <v>36</v>
      </c>
      <c r="E210" s="91">
        <v>16</v>
      </c>
      <c r="F210" s="92">
        <v>2</v>
      </c>
      <c r="G210" s="92">
        <v>15</v>
      </c>
      <c r="H210" s="68">
        <f t="array" ref="H210">INDEX('Нормативные затраты по МЗ'!$C$2:$C$132,MATCH(A210&amp;C210,'Нормативные затраты по МЗ'!$A$2:$A$132&amp;'Нормативные затраты по МЗ'!$B$2:$B$132,0))</f>
        <v>151.53</v>
      </c>
      <c r="I210" s="3">
        <f>HLOOKUP($C210,'Параметры ПФ'!$F$3:$K$4,2,FALSE)</f>
        <v>155.04</v>
      </c>
      <c r="J210" s="3">
        <f t="shared" si="15"/>
        <v>4848.96</v>
      </c>
      <c r="K210" s="4">
        <f>IF(J210&lt;'Параметры ПФ'!$N$7+0.01,'Стандартные программы'!J210,ROUNDDOWN('Параметры ПФ'!$N$7/IF(H210=0,I210,IF(I210&gt;H210,H210,I210)),0)*IF(H210=0,I210,IF(I210&gt;H210,H210,I210)))</f>
        <v>4848.96</v>
      </c>
      <c r="L210" s="3">
        <f t="shared" si="16"/>
        <v>72734.399999999994</v>
      </c>
      <c r="M210" s="25">
        <f>IF(J210&lt;'Параметры ПФ'!$N$7+0.01,E210*F210*G210,ROUNDDOWN('Параметры ПФ'!$N$7/IF(H210=0,I210,IF(I210&gt;H210,H210,I210)),0)*G210)</f>
        <v>480</v>
      </c>
      <c r="N210" s="19">
        <f t="shared" si="17"/>
        <v>0</v>
      </c>
      <c r="O210" s="66" t="b">
        <f t="shared" si="18"/>
        <v>1</v>
      </c>
      <c r="P210" s="67">
        <f t="shared" si="19"/>
        <v>72</v>
      </c>
    </row>
    <row r="211" spans="1:16" x14ac:dyDescent="0.45">
      <c r="A211" s="90" t="s">
        <v>61</v>
      </c>
      <c r="B211" s="90" t="s">
        <v>2162</v>
      </c>
      <c r="C211" s="90" t="s">
        <v>15</v>
      </c>
      <c r="D211" s="91">
        <v>36</v>
      </c>
      <c r="E211" s="91">
        <v>16</v>
      </c>
      <c r="F211" s="92">
        <v>2</v>
      </c>
      <c r="G211" s="92">
        <v>15</v>
      </c>
      <c r="H211" s="68">
        <f t="array" ref="H211">INDEX('Нормативные затраты по МЗ'!$C$2:$C$132,MATCH(A211&amp;C211,'Нормативные затраты по МЗ'!$A$2:$A$132&amp;'Нормативные затраты по МЗ'!$B$2:$B$132,0))</f>
        <v>151.53</v>
      </c>
      <c r="I211" s="3">
        <f>HLOOKUP($C211,'Параметры ПФ'!$F$3:$K$4,2,FALSE)</f>
        <v>155.04</v>
      </c>
      <c r="J211" s="3">
        <f t="shared" si="15"/>
        <v>4848.96</v>
      </c>
      <c r="K211" s="4">
        <f>IF(J211&lt;'Параметры ПФ'!$N$7+0.01,'Стандартные программы'!J211,ROUNDDOWN('Параметры ПФ'!$N$7/IF(H211=0,I211,IF(I211&gt;H211,H211,I211)),0)*IF(H211=0,I211,IF(I211&gt;H211,H211,I211)))</f>
        <v>4848.96</v>
      </c>
      <c r="L211" s="3">
        <f t="shared" si="16"/>
        <v>72734.399999999994</v>
      </c>
      <c r="M211" s="25">
        <f>IF(J211&lt;'Параметры ПФ'!$N$7+0.01,E211*F211*G211,ROUNDDOWN('Параметры ПФ'!$N$7/IF(H211=0,I211,IF(I211&gt;H211,H211,I211)),0)*G211)</f>
        <v>480</v>
      </c>
      <c r="N211" s="19">
        <f t="shared" si="17"/>
        <v>0</v>
      </c>
      <c r="O211" s="66" t="b">
        <f t="shared" si="18"/>
        <v>1</v>
      </c>
      <c r="P211" s="67">
        <f t="shared" si="19"/>
        <v>72</v>
      </c>
    </row>
    <row r="212" spans="1:16" x14ac:dyDescent="0.45">
      <c r="A212" s="90" t="s">
        <v>61</v>
      </c>
      <c r="B212" s="90" t="s">
        <v>2163</v>
      </c>
      <c r="C212" s="90" t="s">
        <v>15</v>
      </c>
      <c r="D212" s="91">
        <v>36</v>
      </c>
      <c r="E212" s="91">
        <v>16</v>
      </c>
      <c r="F212" s="92">
        <v>2</v>
      </c>
      <c r="G212" s="92">
        <v>15</v>
      </c>
      <c r="H212" s="68">
        <f t="array" ref="H212">INDEX('Нормативные затраты по МЗ'!$C$2:$C$132,MATCH(A212&amp;C212,'Нормативные затраты по МЗ'!$A$2:$A$132&amp;'Нормативные затраты по МЗ'!$B$2:$B$132,0))</f>
        <v>151.53</v>
      </c>
      <c r="I212" s="3">
        <f>HLOOKUP($C212,'Параметры ПФ'!$F$3:$K$4,2,FALSE)</f>
        <v>155.04</v>
      </c>
      <c r="J212" s="3">
        <f t="shared" si="15"/>
        <v>4848.96</v>
      </c>
      <c r="K212" s="4">
        <f>IF(J212&lt;'Параметры ПФ'!$N$7+0.01,'Стандартные программы'!J212,ROUNDDOWN('Параметры ПФ'!$N$7/IF(H212=0,I212,IF(I212&gt;H212,H212,I212)),0)*IF(H212=0,I212,IF(I212&gt;H212,H212,I212)))</f>
        <v>4848.96</v>
      </c>
      <c r="L212" s="3">
        <f t="shared" si="16"/>
        <v>72734.399999999994</v>
      </c>
      <c r="M212" s="25">
        <f>IF(J212&lt;'Параметры ПФ'!$N$7+0.01,E212*F212*G212,ROUNDDOWN('Параметры ПФ'!$N$7/IF(H212=0,I212,IF(I212&gt;H212,H212,I212)),0)*G212)</f>
        <v>480</v>
      </c>
      <c r="N212" s="19">
        <f t="shared" si="17"/>
        <v>0</v>
      </c>
      <c r="O212" s="66" t="b">
        <f t="shared" si="18"/>
        <v>1</v>
      </c>
      <c r="P212" s="67">
        <f t="shared" si="19"/>
        <v>72</v>
      </c>
    </row>
    <row r="213" spans="1:16" x14ac:dyDescent="0.45">
      <c r="A213" s="90" t="s">
        <v>61</v>
      </c>
      <c r="B213" s="90" t="s">
        <v>2164</v>
      </c>
      <c r="C213" s="90" t="s">
        <v>15</v>
      </c>
      <c r="D213" s="91">
        <v>36</v>
      </c>
      <c r="E213" s="91">
        <v>16</v>
      </c>
      <c r="F213" s="92">
        <v>2</v>
      </c>
      <c r="G213" s="92">
        <v>16</v>
      </c>
      <c r="H213" s="68">
        <f t="array" ref="H213">INDEX('Нормативные затраты по МЗ'!$C$2:$C$132,MATCH(A213&amp;C213,'Нормативные затраты по МЗ'!$A$2:$A$132&amp;'Нормативные затраты по МЗ'!$B$2:$B$132,0))</f>
        <v>151.53</v>
      </c>
      <c r="I213" s="3">
        <f>HLOOKUP($C213,'Параметры ПФ'!$F$3:$K$4,2,FALSE)</f>
        <v>155.04</v>
      </c>
      <c r="J213" s="3">
        <f t="shared" si="15"/>
        <v>4848.96</v>
      </c>
      <c r="K213" s="4">
        <f>IF(J213&lt;'Параметры ПФ'!$N$7+0.01,'Стандартные программы'!J213,ROUNDDOWN('Параметры ПФ'!$N$7/IF(H213=0,I213,IF(I213&gt;H213,H213,I213)),0)*IF(H213=0,I213,IF(I213&gt;H213,H213,I213)))</f>
        <v>4848.96</v>
      </c>
      <c r="L213" s="3">
        <f t="shared" si="16"/>
        <v>77583.360000000001</v>
      </c>
      <c r="M213" s="25">
        <f>IF(J213&lt;'Параметры ПФ'!$N$7+0.01,E213*F213*G213,ROUNDDOWN('Параметры ПФ'!$N$7/IF(H213=0,I213,IF(I213&gt;H213,H213,I213)),0)*G213)</f>
        <v>512</v>
      </c>
      <c r="N213" s="19">
        <f t="shared" si="17"/>
        <v>0</v>
      </c>
      <c r="O213" s="66" t="b">
        <f t="shared" si="18"/>
        <v>1</v>
      </c>
      <c r="P213" s="67">
        <f t="shared" si="19"/>
        <v>72</v>
      </c>
    </row>
    <row r="214" spans="1:16" x14ac:dyDescent="0.45">
      <c r="A214" s="90" t="s">
        <v>61</v>
      </c>
      <c r="B214" s="90" t="s">
        <v>2165</v>
      </c>
      <c r="C214" s="90" t="s">
        <v>1</v>
      </c>
      <c r="D214" s="91">
        <v>36</v>
      </c>
      <c r="E214" s="91">
        <v>16</v>
      </c>
      <c r="F214" s="92">
        <v>2</v>
      </c>
      <c r="G214" s="92">
        <v>15</v>
      </c>
      <c r="H214" s="68">
        <f t="array" ref="H214">INDEX('Нормативные затраты по МЗ'!$C$2:$C$132,MATCH(A214&amp;C214,'Нормативные затраты по МЗ'!$A$2:$A$132&amp;'Нормативные затраты по МЗ'!$B$2:$B$132,0))</f>
        <v>151.53</v>
      </c>
      <c r="I214" s="3">
        <f>HLOOKUP($C214,'Параметры ПФ'!$F$3:$K$4,2,FALSE)</f>
        <v>155.04</v>
      </c>
      <c r="J214" s="3">
        <f t="shared" si="15"/>
        <v>4848.96</v>
      </c>
      <c r="K214" s="4">
        <f>IF(J214&lt;'Параметры ПФ'!$N$7+0.01,'Стандартные программы'!J214,ROUNDDOWN('Параметры ПФ'!$N$7/IF(H214=0,I214,IF(I214&gt;H214,H214,I214)),0)*IF(H214=0,I214,IF(I214&gt;H214,H214,I214)))</f>
        <v>4848.96</v>
      </c>
      <c r="L214" s="3">
        <f t="shared" si="16"/>
        <v>72734.399999999994</v>
      </c>
      <c r="M214" s="25">
        <f>IF(J214&lt;'Параметры ПФ'!$N$7+0.01,E214*F214*G214,ROUNDDOWN('Параметры ПФ'!$N$7/IF(H214=0,I214,IF(I214&gt;H214,H214,I214)),0)*G214)</f>
        <v>480</v>
      </c>
      <c r="N214" s="19">
        <f t="shared" si="17"/>
        <v>0</v>
      </c>
      <c r="O214" s="66" t="b">
        <f t="shared" si="18"/>
        <v>1</v>
      </c>
      <c r="P214" s="67">
        <f t="shared" si="19"/>
        <v>72</v>
      </c>
    </row>
    <row r="215" spans="1:16" x14ac:dyDescent="0.45">
      <c r="A215" s="90" t="s">
        <v>61</v>
      </c>
      <c r="B215" s="90" t="s">
        <v>2166</v>
      </c>
      <c r="C215" s="90" t="s">
        <v>1</v>
      </c>
      <c r="D215" s="91">
        <v>36</v>
      </c>
      <c r="E215" s="91">
        <v>16</v>
      </c>
      <c r="F215" s="92">
        <v>2</v>
      </c>
      <c r="G215" s="92">
        <v>15</v>
      </c>
      <c r="H215" s="68">
        <f t="array" ref="H215">INDEX('Нормативные затраты по МЗ'!$C$2:$C$132,MATCH(A215&amp;C215,'Нормативные затраты по МЗ'!$A$2:$A$132&amp;'Нормативные затраты по МЗ'!$B$2:$B$132,0))</f>
        <v>151.53</v>
      </c>
      <c r="I215" s="3">
        <f>HLOOKUP($C215,'Параметры ПФ'!$F$3:$K$4,2,FALSE)</f>
        <v>155.04</v>
      </c>
      <c r="J215" s="3">
        <f t="shared" si="15"/>
        <v>4848.96</v>
      </c>
      <c r="K215" s="4">
        <f>IF(J215&lt;'Параметры ПФ'!$N$7+0.01,'Стандартные программы'!J215,ROUNDDOWN('Параметры ПФ'!$N$7/IF(H215=0,I215,IF(I215&gt;H215,H215,I215)),0)*IF(H215=0,I215,IF(I215&gt;H215,H215,I215)))</f>
        <v>4848.96</v>
      </c>
      <c r="L215" s="3">
        <f t="shared" si="16"/>
        <v>72734.399999999994</v>
      </c>
      <c r="M215" s="25">
        <f>IF(J215&lt;'Параметры ПФ'!$N$7+0.01,E215*F215*G215,ROUNDDOWN('Параметры ПФ'!$N$7/IF(H215=0,I215,IF(I215&gt;H215,H215,I215)),0)*G215)</f>
        <v>480</v>
      </c>
      <c r="N215" s="19">
        <f t="shared" si="17"/>
        <v>0</v>
      </c>
      <c r="O215" s="66" t="b">
        <f t="shared" si="18"/>
        <v>1</v>
      </c>
      <c r="P215" s="67">
        <f t="shared" si="19"/>
        <v>72</v>
      </c>
    </row>
    <row r="216" spans="1:16" x14ac:dyDescent="0.45">
      <c r="A216" s="90" t="s">
        <v>61</v>
      </c>
      <c r="B216" s="90" t="s">
        <v>2167</v>
      </c>
      <c r="C216" s="90" t="s">
        <v>1</v>
      </c>
      <c r="D216" s="91">
        <v>36</v>
      </c>
      <c r="E216" s="91">
        <v>16</v>
      </c>
      <c r="F216" s="92">
        <v>2</v>
      </c>
      <c r="G216" s="92">
        <v>15</v>
      </c>
      <c r="H216" s="68">
        <f t="array" ref="H216">INDEX('Нормативные затраты по МЗ'!$C$2:$C$132,MATCH(A216&amp;C216,'Нормативные затраты по МЗ'!$A$2:$A$132&amp;'Нормативные затраты по МЗ'!$B$2:$B$132,0))</f>
        <v>151.53</v>
      </c>
      <c r="I216" s="3">
        <f>HLOOKUP($C216,'Параметры ПФ'!$F$3:$K$4,2,FALSE)</f>
        <v>155.04</v>
      </c>
      <c r="J216" s="3">
        <f t="shared" si="15"/>
        <v>4848.96</v>
      </c>
      <c r="K216" s="4">
        <f>IF(J216&lt;'Параметры ПФ'!$N$7+0.01,'Стандартные программы'!J216,ROUNDDOWN('Параметры ПФ'!$N$7/IF(H216=0,I216,IF(I216&gt;H216,H216,I216)),0)*IF(H216=0,I216,IF(I216&gt;H216,H216,I216)))</f>
        <v>4848.96</v>
      </c>
      <c r="L216" s="3">
        <f t="shared" si="16"/>
        <v>72734.399999999994</v>
      </c>
      <c r="M216" s="25">
        <f>IF(J216&lt;'Параметры ПФ'!$N$7+0.01,E216*F216*G216,ROUNDDOWN('Параметры ПФ'!$N$7/IF(H216=0,I216,IF(I216&gt;H216,H216,I216)),0)*G216)</f>
        <v>480</v>
      </c>
      <c r="N216" s="19">
        <f t="shared" si="17"/>
        <v>0</v>
      </c>
      <c r="O216" s="66" t="b">
        <f t="shared" si="18"/>
        <v>1</v>
      </c>
      <c r="P216" s="67">
        <f t="shared" si="19"/>
        <v>72</v>
      </c>
    </row>
    <row r="217" spans="1:16" x14ac:dyDescent="0.45">
      <c r="A217" s="90" t="s">
        <v>61</v>
      </c>
      <c r="B217" s="90" t="s">
        <v>2168</v>
      </c>
      <c r="C217" s="90" t="s">
        <v>1</v>
      </c>
      <c r="D217" s="91">
        <v>36</v>
      </c>
      <c r="E217" s="91">
        <v>16</v>
      </c>
      <c r="F217" s="92">
        <v>2</v>
      </c>
      <c r="G217" s="92">
        <v>15</v>
      </c>
      <c r="H217" s="68">
        <f t="array" ref="H217">INDEX('Нормативные затраты по МЗ'!$C$2:$C$132,MATCH(A217&amp;C217,'Нормативные затраты по МЗ'!$A$2:$A$132&amp;'Нормативные затраты по МЗ'!$B$2:$B$132,0))</f>
        <v>151.53</v>
      </c>
      <c r="I217" s="3">
        <f>HLOOKUP($C217,'Параметры ПФ'!$F$3:$K$4,2,FALSE)</f>
        <v>155.04</v>
      </c>
      <c r="J217" s="3">
        <f t="shared" si="15"/>
        <v>4848.96</v>
      </c>
      <c r="K217" s="4">
        <f>IF(J217&lt;'Параметры ПФ'!$N$7+0.01,'Стандартные программы'!J217,ROUNDDOWN('Параметры ПФ'!$N$7/IF(H217=0,I217,IF(I217&gt;H217,H217,I217)),0)*IF(H217=0,I217,IF(I217&gt;H217,H217,I217)))</f>
        <v>4848.96</v>
      </c>
      <c r="L217" s="3">
        <f t="shared" si="16"/>
        <v>72734.399999999994</v>
      </c>
      <c r="M217" s="25">
        <f>IF(J217&lt;'Параметры ПФ'!$N$7+0.01,E217*F217*G217,ROUNDDOWN('Параметры ПФ'!$N$7/IF(H217=0,I217,IF(I217&gt;H217,H217,I217)),0)*G217)</f>
        <v>480</v>
      </c>
      <c r="N217" s="19">
        <f t="shared" si="17"/>
        <v>0</v>
      </c>
      <c r="O217" s="66" t="b">
        <f t="shared" si="18"/>
        <v>1</v>
      </c>
      <c r="P217" s="67">
        <f t="shared" si="19"/>
        <v>72</v>
      </c>
    </row>
    <row r="218" spans="1:16" x14ac:dyDescent="0.45">
      <c r="A218" s="90" t="s">
        <v>61</v>
      </c>
      <c r="B218" s="90" t="s">
        <v>2169</v>
      </c>
      <c r="C218" s="90" t="s">
        <v>1</v>
      </c>
      <c r="D218" s="91">
        <v>36</v>
      </c>
      <c r="E218" s="91">
        <v>16</v>
      </c>
      <c r="F218" s="92">
        <v>2</v>
      </c>
      <c r="G218" s="92">
        <v>15</v>
      </c>
      <c r="H218" s="68">
        <f t="array" ref="H218">INDEX('Нормативные затраты по МЗ'!$C$2:$C$132,MATCH(A218&amp;C218,'Нормативные затраты по МЗ'!$A$2:$A$132&amp;'Нормативные затраты по МЗ'!$B$2:$B$132,0))</f>
        <v>151.53</v>
      </c>
      <c r="I218" s="3">
        <f>HLOOKUP($C218,'Параметры ПФ'!$F$3:$K$4,2,FALSE)</f>
        <v>155.04</v>
      </c>
      <c r="J218" s="3">
        <f t="shared" si="15"/>
        <v>4848.96</v>
      </c>
      <c r="K218" s="4">
        <f>IF(J218&lt;'Параметры ПФ'!$N$7+0.01,'Стандартные программы'!J218,ROUNDDOWN('Параметры ПФ'!$N$7/IF(H218=0,I218,IF(I218&gt;H218,H218,I218)),0)*IF(H218=0,I218,IF(I218&gt;H218,H218,I218)))</f>
        <v>4848.96</v>
      </c>
      <c r="L218" s="3">
        <f t="shared" si="16"/>
        <v>72734.399999999994</v>
      </c>
      <c r="M218" s="25">
        <f>IF(J218&lt;'Параметры ПФ'!$N$7+0.01,E218*F218*G218,ROUNDDOWN('Параметры ПФ'!$N$7/IF(H218=0,I218,IF(I218&gt;H218,H218,I218)),0)*G218)</f>
        <v>480</v>
      </c>
      <c r="N218" s="19">
        <f t="shared" si="17"/>
        <v>0</v>
      </c>
      <c r="O218" s="66" t="b">
        <f t="shared" si="18"/>
        <v>1</v>
      </c>
      <c r="P218" s="67">
        <f t="shared" si="19"/>
        <v>72</v>
      </c>
    </row>
    <row r="219" spans="1:16" x14ac:dyDescent="0.45">
      <c r="A219" s="90" t="s">
        <v>61</v>
      </c>
      <c r="B219" s="90" t="s">
        <v>2170</v>
      </c>
      <c r="C219" s="90" t="s">
        <v>1</v>
      </c>
      <c r="D219" s="91">
        <v>36</v>
      </c>
      <c r="E219" s="91">
        <v>16</v>
      </c>
      <c r="F219" s="92">
        <v>2</v>
      </c>
      <c r="G219" s="92">
        <v>15</v>
      </c>
      <c r="H219" s="68">
        <f t="array" ref="H219">INDEX('Нормативные затраты по МЗ'!$C$2:$C$132,MATCH(A219&amp;C219,'Нормативные затраты по МЗ'!$A$2:$A$132&amp;'Нормативные затраты по МЗ'!$B$2:$B$132,0))</f>
        <v>151.53</v>
      </c>
      <c r="I219" s="3">
        <f>HLOOKUP($C219,'Параметры ПФ'!$F$3:$K$4,2,FALSE)</f>
        <v>155.04</v>
      </c>
      <c r="J219" s="3">
        <f t="shared" si="15"/>
        <v>4848.96</v>
      </c>
      <c r="K219" s="4">
        <f>IF(J219&lt;'Параметры ПФ'!$N$7+0.01,'Стандартные программы'!J219,ROUNDDOWN('Параметры ПФ'!$N$7/IF(H219=0,I219,IF(I219&gt;H219,H219,I219)),0)*IF(H219=0,I219,IF(I219&gt;H219,H219,I219)))</f>
        <v>4848.96</v>
      </c>
      <c r="L219" s="3">
        <f t="shared" si="16"/>
        <v>72734.399999999994</v>
      </c>
      <c r="M219" s="25">
        <f>IF(J219&lt;'Параметры ПФ'!$N$7+0.01,E219*F219*G219,ROUNDDOWN('Параметры ПФ'!$N$7/IF(H219=0,I219,IF(I219&gt;H219,H219,I219)),0)*G219)</f>
        <v>480</v>
      </c>
      <c r="N219" s="19">
        <f t="shared" si="17"/>
        <v>0</v>
      </c>
      <c r="O219" s="66" t="b">
        <f t="shared" si="18"/>
        <v>1</v>
      </c>
      <c r="P219" s="67">
        <f t="shared" si="19"/>
        <v>72</v>
      </c>
    </row>
    <row r="220" spans="1:16" x14ac:dyDescent="0.45">
      <c r="A220" s="90" t="s">
        <v>61</v>
      </c>
      <c r="B220" s="90" t="s">
        <v>2171</v>
      </c>
      <c r="C220" s="90" t="s">
        <v>34</v>
      </c>
      <c r="D220" s="91">
        <v>36</v>
      </c>
      <c r="E220" s="91">
        <v>16</v>
      </c>
      <c r="F220" s="92">
        <v>2</v>
      </c>
      <c r="G220" s="92">
        <v>15</v>
      </c>
      <c r="H220" s="68">
        <f t="array" ref="H220">INDEX('Нормативные затраты по МЗ'!$C$2:$C$132,MATCH(A220&amp;C220,'Нормативные затраты по МЗ'!$A$2:$A$132&amp;'Нормативные затраты по МЗ'!$B$2:$B$132,0))</f>
        <v>151.53</v>
      </c>
      <c r="I220" s="3">
        <f>HLOOKUP($C220,'Параметры ПФ'!$F$3:$K$4,2,FALSE)</f>
        <v>155.04</v>
      </c>
      <c r="J220" s="3">
        <f t="shared" si="15"/>
        <v>4848.96</v>
      </c>
      <c r="K220" s="4">
        <f>IF(J220&lt;'Параметры ПФ'!$N$7+0.01,'Стандартные программы'!J220,ROUNDDOWN('Параметры ПФ'!$N$7/IF(H220=0,I220,IF(I220&gt;H220,H220,I220)),0)*IF(H220=0,I220,IF(I220&gt;H220,H220,I220)))</f>
        <v>4848.96</v>
      </c>
      <c r="L220" s="3">
        <f t="shared" si="16"/>
        <v>72734.399999999994</v>
      </c>
      <c r="M220" s="25">
        <f>IF(J220&lt;'Параметры ПФ'!$N$7+0.01,E220*F220*G220,ROUNDDOWN('Параметры ПФ'!$N$7/IF(H220=0,I220,IF(I220&gt;H220,H220,I220)),0)*G220)</f>
        <v>480</v>
      </c>
      <c r="N220" s="19">
        <f t="shared" si="17"/>
        <v>0</v>
      </c>
      <c r="O220" s="66" t="b">
        <f t="shared" si="18"/>
        <v>1</v>
      </c>
      <c r="P220" s="67">
        <f t="shared" si="19"/>
        <v>72</v>
      </c>
    </row>
    <row r="221" spans="1:16" x14ac:dyDescent="0.45">
      <c r="A221" s="90" t="s">
        <v>61</v>
      </c>
      <c r="B221" s="90" t="s">
        <v>2172</v>
      </c>
      <c r="C221" s="90" t="s">
        <v>34</v>
      </c>
      <c r="D221" s="91">
        <v>36</v>
      </c>
      <c r="E221" s="91">
        <v>16</v>
      </c>
      <c r="F221" s="92">
        <v>2</v>
      </c>
      <c r="G221" s="92">
        <v>15</v>
      </c>
      <c r="H221" s="68">
        <f t="array" ref="H221">INDEX('Нормативные затраты по МЗ'!$C$2:$C$132,MATCH(A221&amp;C221,'Нормативные затраты по МЗ'!$A$2:$A$132&amp;'Нормативные затраты по МЗ'!$B$2:$B$132,0))</f>
        <v>151.53</v>
      </c>
      <c r="I221" s="3">
        <f>HLOOKUP($C221,'Параметры ПФ'!$F$3:$K$4,2,FALSE)</f>
        <v>155.04</v>
      </c>
      <c r="J221" s="3">
        <f t="shared" si="15"/>
        <v>4848.96</v>
      </c>
      <c r="K221" s="4">
        <f>IF(J221&lt;'Параметры ПФ'!$N$7+0.01,'Стандартные программы'!J221,ROUNDDOWN('Параметры ПФ'!$N$7/IF(H221=0,I221,IF(I221&gt;H221,H221,I221)),0)*IF(H221=0,I221,IF(I221&gt;H221,H221,I221)))</f>
        <v>4848.96</v>
      </c>
      <c r="L221" s="3">
        <f t="shared" si="16"/>
        <v>72734.399999999994</v>
      </c>
      <c r="M221" s="25">
        <f>IF(J221&lt;'Параметры ПФ'!$N$7+0.01,E221*F221*G221,ROUNDDOWN('Параметры ПФ'!$N$7/IF(H221=0,I221,IF(I221&gt;H221,H221,I221)),0)*G221)</f>
        <v>480</v>
      </c>
      <c r="N221" s="19">
        <f t="shared" si="17"/>
        <v>0</v>
      </c>
      <c r="O221" s="66" t="b">
        <f t="shared" si="18"/>
        <v>1</v>
      </c>
      <c r="P221" s="67">
        <f t="shared" si="19"/>
        <v>72</v>
      </c>
    </row>
    <row r="222" spans="1:16" x14ac:dyDescent="0.45">
      <c r="A222" s="90" t="s">
        <v>61</v>
      </c>
      <c r="B222" s="90" t="s">
        <v>2173</v>
      </c>
      <c r="C222" s="90" t="s">
        <v>34</v>
      </c>
      <c r="D222" s="91">
        <v>36</v>
      </c>
      <c r="E222" s="91">
        <v>16</v>
      </c>
      <c r="F222" s="92">
        <v>2</v>
      </c>
      <c r="G222" s="92">
        <v>15</v>
      </c>
      <c r="H222" s="68">
        <f t="array" ref="H222">INDEX('Нормативные затраты по МЗ'!$C$2:$C$132,MATCH(A222&amp;C222,'Нормативные затраты по МЗ'!$A$2:$A$132&amp;'Нормативные затраты по МЗ'!$B$2:$B$132,0))</f>
        <v>151.53</v>
      </c>
      <c r="I222" s="3">
        <f>HLOOKUP($C222,'Параметры ПФ'!$F$3:$K$4,2,FALSE)</f>
        <v>155.04</v>
      </c>
      <c r="J222" s="3">
        <f t="shared" si="15"/>
        <v>4848.96</v>
      </c>
      <c r="K222" s="4">
        <f>IF(J222&lt;'Параметры ПФ'!$N$7+0.01,'Стандартные программы'!J222,ROUNDDOWN('Параметры ПФ'!$N$7/IF(H222=0,I222,IF(I222&gt;H222,H222,I222)),0)*IF(H222=0,I222,IF(I222&gt;H222,H222,I222)))</f>
        <v>4848.96</v>
      </c>
      <c r="L222" s="3">
        <f t="shared" si="16"/>
        <v>72734.399999999994</v>
      </c>
      <c r="M222" s="25">
        <f>IF(J222&lt;'Параметры ПФ'!$N$7+0.01,E222*F222*G222,ROUNDDOWN('Параметры ПФ'!$N$7/IF(H222=0,I222,IF(I222&gt;H222,H222,I222)),0)*G222)</f>
        <v>480</v>
      </c>
      <c r="N222" s="19">
        <f t="shared" si="17"/>
        <v>0</v>
      </c>
      <c r="O222" s="66" t="b">
        <f t="shared" si="18"/>
        <v>1</v>
      </c>
      <c r="P222" s="67">
        <f t="shared" si="19"/>
        <v>72</v>
      </c>
    </row>
    <row r="223" spans="1:16" x14ac:dyDescent="0.45">
      <c r="A223" s="90" t="s">
        <v>61</v>
      </c>
      <c r="B223" s="90" t="s">
        <v>2174</v>
      </c>
      <c r="C223" s="90" t="s">
        <v>34</v>
      </c>
      <c r="D223" s="91">
        <v>36</v>
      </c>
      <c r="E223" s="91">
        <v>16</v>
      </c>
      <c r="F223" s="92">
        <v>2</v>
      </c>
      <c r="G223" s="92">
        <v>15</v>
      </c>
      <c r="H223" s="68">
        <f t="array" ref="H223">INDEX('Нормативные затраты по МЗ'!$C$2:$C$132,MATCH(A223&amp;C223,'Нормативные затраты по МЗ'!$A$2:$A$132&amp;'Нормативные затраты по МЗ'!$B$2:$B$132,0))</f>
        <v>151.53</v>
      </c>
      <c r="I223" s="3">
        <f>HLOOKUP($C223,'Параметры ПФ'!$F$3:$K$4,2,FALSE)</f>
        <v>155.04</v>
      </c>
      <c r="J223" s="3">
        <f t="shared" si="15"/>
        <v>4848.96</v>
      </c>
      <c r="K223" s="4">
        <f>IF(J223&lt;'Параметры ПФ'!$N$7+0.01,'Стандартные программы'!J223,ROUNDDOWN('Параметры ПФ'!$N$7/IF(H223=0,I223,IF(I223&gt;H223,H223,I223)),0)*IF(H223=0,I223,IF(I223&gt;H223,H223,I223)))</f>
        <v>4848.96</v>
      </c>
      <c r="L223" s="3">
        <f t="shared" si="16"/>
        <v>72734.399999999994</v>
      </c>
      <c r="M223" s="25">
        <f>IF(J223&lt;'Параметры ПФ'!$N$7+0.01,E223*F223*G223,ROUNDDOWN('Параметры ПФ'!$N$7/IF(H223=0,I223,IF(I223&gt;H223,H223,I223)),0)*G223)</f>
        <v>480</v>
      </c>
      <c r="N223" s="19">
        <f t="shared" si="17"/>
        <v>0</v>
      </c>
      <c r="O223" s="66" t="b">
        <f t="shared" si="18"/>
        <v>1</v>
      </c>
      <c r="P223" s="67">
        <f t="shared" si="19"/>
        <v>72</v>
      </c>
    </row>
    <row r="224" spans="1:16" x14ac:dyDescent="0.45">
      <c r="A224" s="90" t="s">
        <v>61</v>
      </c>
      <c r="B224" s="90" t="s">
        <v>2175</v>
      </c>
      <c r="C224" s="90" t="s">
        <v>1</v>
      </c>
      <c r="D224" s="91">
        <v>36</v>
      </c>
      <c r="E224" s="91">
        <v>16</v>
      </c>
      <c r="F224" s="92">
        <v>2</v>
      </c>
      <c r="G224" s="92">
        <v>15</v>
      </c>
      <c r="H224" s="68">
        <f t="array" ref="H224">INDEX('Нормативные затраты по МЗ'!$C$2:$C$132,MATCH(A224&amp;C224,'Нормативные затраты по МЗ'!$A$2:$A$132&amp;'Нормативные затраты по МЗ'!$B$2:$B$132,0))</f>
        <v>151.53</v>
      </c>
      <c r="I224" s="3">
        <f>HLOOKUP($C224,'Параметры ПФ'!$F$3:$K$4,2,FALSE)</f>
        <v>155.04</v>
      </c>
      <c r="J224" s="3">
        <f t="shared" si="15"/>
        <v>4848.96</v>
      </c>
      <c r="K224" s="4">
        <f>IF(J224&lt;'Параметры ПФ'!$N$7+0.01,'Стандартные программы'!J224,ROUNDDOWN('Параметры ПФ'!$N$7/IF(H224=0,I224,IF(I224&gt;H224,H224,I224)),0)*IF(H224=0,I224,IF(I224&gt;H224,H224,I224)))</f>
        <v>4848.96</v>
      </c>
      <c r="L224" s="3">
        <f t="shared" si="16"/>
        <v>72734.399999999994</v>
      </c>
      <c r="M224" s="25">
        <f>IF(J224&lt;'Параметры ПФ'!$N$7+0.01,E224*F224*G224,ROUNDDOWN('Параметры ПФ'!$N$7/IF(H224=0,I224,IF(I224&gt;H224,H224,I224)),0)*G224)</f>
        <v>480</v>
      </c>
      <c r="N224" s="19">
        <f t="shared" si="17"/>
        <v>0</v>
      </c>
      <c r="O224" s="66" t="b">
        <f t="shared" si="18"/>
        <v>1</v>
      </c>
      <c r="P224" s="67">
        <f t="shared" si="19"/>
        <v>72</v>
      </c>
    </row>
    <row r="225" spans="1:16" x14ac:dyDescent="0.45">
      <c r="A225" s="90" t="s">
        <v>61</v>
      </c>
      <c r="B225" s="90" t="s">
        <v>2176</v>
      </c>
      <c r="C225" s="90" t="s">
        <v>1</v>
      </c>
      <c r="D225" s="91">
        <v>36</v>
      </c>
      <c r="E225" s="91">
        <v>16</v>
      </c>
      <c r="F225" s="92">
        <v>2</v>
      </c>
      <c r="G225" s="92">
        <v>15</v>
      </c>
      <c r="H225" s="68">
        <f t="array" ref="H225">INDEX('Нормативные затраты по МЗ'!$C$2:$C$132,MATCH(A225&amp;C225,'Нормативные затраты по МЗ'!$A$2:$A$132&amp;'Нормативные затраты по МЗ'!$B$2:$B$132,0))</f>
        <v>151.53</v>
      </c>
      <c r="I225" s="3">
        <f>HLOOKUP($C225,'Параметры ПФ'!$F$3:$K$4,2,FALSE)</f>
        <v>155.04</v>
      </c>
      <c r="J225" s="3">
        <f t="shared" si="15"/>
        <v>4848.96</v>
      </c>
      <c r="K225" s="4">
        <f>IF(J225&lt;'Параметры ПФ'!$N$7+0.01,'Стандартные программы'!J225,ROUNDDOWN('Параметры ПФ'!$N$7/IF(H225=0,I225,IF(I225&gt;H225,H225,I225)),0)*IF(H225=0,I225,IF(I225&gt;H225,H225,I225)))</f>
        <v>4848.96</v>
      </c>
      <c r="L225" s="3">
        <f t="shared" si="16"/>
        <v>72734.399999999994</v>
      </c>
      <c r="M225" s="25">
        <f>IF(J225&lt;'Параметры ПФ'!$N$7+0.01,E225*F225*G225,ROUNDDOWN('Параметры ПФ'!$N$7/IF(H225=0,I225,IF(I225&gt;H225,H225,I225)),0)*G225)</f>
        <v>480</v>
      </c>
      <c r="N225" s="19">
        <f t="shared" si="17"/>
        <v>0</v>
      </c>
      <c r="O225" s="66" t="b">
        <f t="shared" si="18"/>
        <v>1</v>
      </c>
      <c r="P225" s="67">
        <f t="shared" si="19"/>
        <v>72</v>
      </c>
    </row>
    <row r="226" spans="1:16" x14ac:dyDescent="0.45">
      <c r="A226" s="90" t="s">
        <v>61</v>
      </c>
      <c r="B226" s="90" t="s">
        <v>2177</v>
      </c>
      <c r="C226" s="90" t="s">
        <v>1</v>
      </c>
      <c r="D226" s="91">
        <v>36</v>
      </c>
      <c r="E226" s="91">
        <v>16</v>
      </c>
      <c r="F226" s="92">
        <v>2</v>
      </c>
      <c r="G226" s="92">
        <v>15</v>
      </c>
      <c r="H226" s="68">
        <f t="array" ref="H226">INDEX('Нормативные затраты по МЗ'!$C$2:$C$132,MATCH(A226&amp;C226,'Нормативные затраты по МЗ'!$A$2:$A$132&amp;'Нормативные затраты по МЗ'!$B$2:$B$132,0))</f>
        <v>151.53</v>
      </c>
      <c r="I226" s="3">
        <f>HLOOKUP($C226,'Параметры ПФ'!$F$3:$K$4,2,FALSE)</f>
        <v>155.04</v>
      </c>
      <c r="J226" s="3">
        <f t="shared" si="15"/>
        <v>4848.96</v>
      </c>
      <c r="K226" s="4">
        <f>IF(J226&lt;'Параметры ПФ'!$N$7+0.01,'Стандартные программы'!J226,ROUNDDOWN('Параметры ПФ'!$N$7/IF(H226=0,I226,IF(I226&gt;H226,H226,I226)),0)*IF(H226=0,I226,IF(I226&gt;H226,H226,I226)))</f>
        <v>4848.96</v>
      </c>
      <c r="L226" s="3">
        <f t="shared" si="16"/>
        <v>72734.399999999994</v>
      </c>
      <c r="M226" s="25">
        <f>IF(J226&lt;'Параметры ПФ'!$N$7+0.01,E226*F226*G226,ROUNDDOWN('Параметры ПФ'!$N$7/IF(H226=0,I226,IF(I226&gt;H226,H226,I226)),0)*G226)</f>
        <v>480</v>
      </c>
      <c r="N226" s="19">
        <f t="shared" si="17"/>
        <v>0</v>
      </c>
      <c r="O226" s="66" t="b">
        <f t="shared" si="18"/>
        <v>1</v>
      </c>
      <c r="P226" s="67">
        <f t="shared" si="19"/>
        <v>72</v>
      </c>
    </row>
    <row r="227" spans="1:16" x14ac:dyDescent="0.45">
      <c r="A227" s="90" t="s">
        <v>61</v>
      </c>
      <c r="B227" s="90" t="s">
        <v>2178</v>
      </c>
      <c r="C227" s="90" t="s">
        <v>1</v>
      </c>
      <c r="D227" s="91">
        <v>36</v>
      </c>
      <c r="E227" s="91">
        <v>16</v>
      </c>
      <c r="F227" s="92">
        <v>2</v>
      </c>
      <c r="G227" s="92">
        <v>15</v>
      </c>
      <c r="H227" s="68">
        <f t="array" ref="H227">INDEX('Нормативные затраты по МЗ'!$C$2:$C$132,MATCH(A227&amp;C227,'Нормативные затраты по МЗ'!$A$2:$A$132&amp;'Нормативные затраты по МЗ'!$B$2:$B$132,0))</f>
        <v>151.53</v>
      </c>
      <c r="I227" s="3">
        <f>HLOOKUP($C227,'Параметры ПФ'!$F$3:$K$4,2,FALSE)</f>
        <v>155.04</v>
      </c>
      <c r="J227" s="3">
        <f t="shared" si="15"/>
        <v>4848.96</v>
      </c>
      <c r="K227" s="4">
        <f>IF(J227&lt;'Параметры ПФ'!$N$7+0.01,'Стандартные программы'!J227,ROUNDDOWN('Параметры ПФ'!$N$7/IF(H227=0,I227,IF(I227&gt;H227,H227,I227)),0)*IF(H227=0,I227,IF(I227&gt;H227,H227,I227)))</f>
        <v>4848.96</v>
      </c>
      <c r="L227" s="3">
        <f t="shared" si="16"/>
        <v>72734.399999999994</v>
      </c>
      <c r="M227" s="25">
        <f>IF(J227&lt;'Параметры ПФ'!$N$7+0.01,E227*F227*G227,ROUNDDOWN('Параметры ПФ'!$N$7/IF(H227=0,I227,IF(I227&gt;H227,H227,I227)),0)*G227)</f>
        <v>480</v>
      </c>
      <c r="N227" s="19">
        <f t="shared" si="17"/>
        <v>0</v>
      </c>
      <c r="O227" s="66" t="b">
        <f t="shared" si="18"/>
        <v>1</v>
      </c>
      <c r="P227" s="67">
        <f t="shared" si="19"/>
        <v>72</v>
      </c>
    </row>
    <row r="228" spans="1:16" x14ac:dyDescent="0.45">
      <c r="A228" s="90" t="s">
        <v>61</v>
      </c>
      <c r="B228" s="90" t="s">
        <v>2179</v>
      </c>
      <c r="C228" s="90" t="s">
        <v>1</v>
      </c>
      <c r="D228" s="91">
        <v>36</v>
      </c>
      <c r="E228" s="91">
        <v>16</v>
      </c>
      <c r="F228" s="92">
        <v>2</v>
      </c>
      <c r="G228" s="92">
        <v>15</v>
      </c>
      <c r="H228" s="68">
        <f t="array" ref="H228">INDEX('Нормативные затраты по МЗ'!$C$2:$C$132,MATCH(A228&amp;C228,'Нормативные затраты по МЗ'!$A$2:$A$132&amp;'Нормативные затраты по МЗ'!$B$2:$B$132,0))</f>
        <v>151.53</v>
      </c>
      <c r="I228" s="3">
        <f>HLOOKUP($C228,'Параметры ПФ'!$F$3:$K$4,2,FALSE)</f>
        <v>155.04</v>
      </c>
      <c r="J228" s="3">
        <f t="shared" si="15"/>
        <v>4848.96</v>
      </c>
      <c r="K228" s="4">
        <f>IF(J228&lt;'Параметры ПФ'!$N$7+0.01,'Стандартные программы'!J228,ROUNDDOWN('Параметры ПФ'!$N$7/IF(H228=0,I228,IF(I228&gt;H228,H228,I228)),0)*IF(H228=0,I228,IF(I228&gt;H228,H228,I228)))</f>
        <v>4848.96</v>
      </c>
      <c r="L228" s="3">
        <f t="shared" si="16"/>
        <v>72734.399999999994</v>
      </c>
      <c r="M228" s="25">
        <f>IF(J228&lt;'Параметры ПФ'!$N$7+0.01,E228*F228*G228,ROUNDDOWN('Параметры ПФ'!$N$7/IF(H228=0,I228,IF(I228&gt;H228,H228,I228)),0)*G228)</f>
        <v>480</v>
      </c>
      <c r="N228" s="19">
        <f t="shared" si="17"/>
        <v>0</v>
      </c>
      <c r="O228" s="66" t="b">
        <f t="shared" si="18"/>
        <v>1</v>
      </c>
      <c r="P228" s="67">
        <f t="shared" si="19"/>
        <v>72</v>
      </c>
    </row>
    <row r="229" spans="1:16" x14ac:dyDescent="0.45">
      <c r="A229" s="90" t="s">
        <v>61</v>
      </c>
      <c r="B229" s="90" t="s">
        <v>2180</v>
      </c>
      <c r="C229" s="90" t="s">
        <v>34</v>
      </c>
      <c r="D229" s="91">
        <v>36</v>
      </c>
      <c r="E229" s="91">
        <v>16</v>
      </c>
      <c r="F229" s="92">
        <v>2</v>
      </c>
      <c r="G229" s="92">
        <v>15</v>
      </c>
      <c r="H229" s="68">
        <f t="array" ref="H229">INDEX('Нормативные затраты по МЗ'!$C$2:$C$132,MATCH(A229&amp;C229,'Нормативные затраты по МЗ'!$A$2:$A$132&amp;'Нормативные затраты по МЗ'!$B$2:$B$132,0))</f>
        <v>151.53</v>
      </c>
      <c r="I229" s="3">
        <f>HLOOKUP($C229,'Параметры ПФ'!$F$3:$K$4,2,FALSE)</f>
        <v>155.04</v>
      </c>
      <c r="J229" s="3">
        <f t="shared" si="15"/>
        <v>4848.96</v>
      </c>
      <c r="K229" s="4">
        <f>IF(J229&lt;'Параметры ПФ'!$N$7+0.01,'Стандартные программы'!J229,ROUNDDOWN('Параметры ПФ'!$N$7/IF(H229=0,I229,IF(I229&gt;H229,H229,I229)),0)*IF(H229=0,I229,IF(I229&gt;H229,H229,I229)))</f>
        <v>4848.96</v>
      </c>
      <c r="L229" s="3">
        <f t="shared" si="16"/>
        <v>72734.399999999994</v>
      </c>
      <c r="M229" s="25">
        <f>IF(J229&lt;'Параметры ПФ'!$N$7+0.01,E229*F229*G229,ROUNDDOWN('Параметры ПФ'!$N$7/IF(H229=0,I229,IF(I229&gt;H229,H229,I229)),0)*G229)</f>
        <v>480</v>
      </c>
      <c r="N229" s="19">
        <f t="shared" si="17"/>
        <v>0</v>
      </c>
      <c r="O229" s="66" t="b">
        <f t="shared" si="18"/>
        <v>1</v>
      </c>
      <c r="P229" s="67">
        <f t="shared" si="19"/>
        <v>72</v>
      </c>
    </row>
    <row r="230" spans="1:16" x14ac:dyDescent="0.45">
      <c r="A230" s="90" t="s">
        <v>61</v>
      </c>
      <c r="B230" s="90" t="s">
        <v>2181</v>
      </c>
      <c r="C230" s="90" t="s">
        <v>15</v>
      </c>
      <c r="D230" s="91">
        <v>36</v>
      </c>
      <c r="E230" s="91">
        <v>16</v>
      </c>
      <c r="F230" s="92">
        <v>2</v>
      </c>
      <c r="G230" s="92">
        <v>15</v>
      </c>
      <c r="H230" s="68">
        <f t="array" ref="H230">INDEX('Нормативные затраты по МЗ'!$C$2:$C$132,MATCH(A230&amp;C230,'Нормативные затраты по МЗ'!$A$2:$A$132&amp;'Нормативные затраты по МЗ'!$B$2:$B$132,0))</f>
        <v>151.53</v>
      </c>
      <c r="I230" s="3">
        <f>HLOOKUP($C230,'Параметры ПФ'!$F$3:$K$4,2,FALSE)</f>
        <v>155.04</v>
      </c>
      <c r="J230" s="3">
        <f t="shared" si="15"/>
        <v>4848.96</v>
      </c>
      <c r="K230" s="4">
        <f>IF(J230&lt;'Параметры ПФ'!$N$7+0.01,'Стандартные программы'!J230,ROUNDDOWN('Параметры ПФ'!$N$7/IF(H230=0,I230,IF(I230&gt;H230,H230,I230)),0)*IF(H230=0,I230,IF(I230&gt;H230,H230,I230)))</f>
        <v>4848.96</v>
      </c>
      <c r="L230" s="3">
        <f t="shared" si="16"/>
        <v>72734.399999999994</v>
      </c>
      <c r="M230" s="25">
        <f>IF(J230&lt;'Параметры ПФ'!$N$7+0.01,E230*F230*G230,ROUNDDOWN('Параметры ПФ'!$N$7/IF(H230=0,I230,IF(I230&gt;H230,H230,I230)),0)*G230)</f>
        <v>480</v>
      </c>
      <c r="N230" s="19">
        <f t="shared" si="17"/>
        <v>0</v>
      </c>
      <c r="O230" s="66" t="b">
        <f t="shared" si="18"/>
        <v>1</v>
      </c>
      <c r="P230" s="67">
        <f t="shared" si="19"/>
        <v>72</v>
      </c>
    </row>
    <row r="231" spans="1:16" x14ac:dyDescent="0.45">
      <c r="A231" s="90" t="s">
        <v>61</v>
      </c>
      <c r="B231" s="90" t="s">
        <v>194</v>
      </c>
      <c r="C231" s="90" t="s">
        <v>15</v>
      </c>
      <c r="D231" s="91">
        <v>36</v>
      </c>
      <c r="E231" s="91">
        <v>16</v>
      </c>
      <c r="F231" s="92">
        <v>2</v>
      </c>
      <c r="G231" s="92">
        <v>15</v>
      </c>
      <c r="H231" s="68">
        <f t="array" ref="H231">INDEX('Нормативные затраты по МЗ'!$C$2:$C$132,MATCH(A231&amp;C231,'Нормативные затраты по МЗ'!$A$2:$A$132&amp;'Нормативные затраты по МЗ'!$B$2:$B$132,0))</f>
        <v>151.53</v>
      </c>
      <c r="I231" s="3">
        <f>HLOOKUP($C231,'Параметры ПФ'!$F$3:$K$4,2,FALSE)</f>
        <v>155.04</v>
      </c>
      <c r="J231" s="3">
        <f t="shared" si="15"/>
        <v>4848.96</v>
      </c>
      <c r="K231" s="4">
        <f>IF(J231&lt;'Параметры ПФ'!$N$7+0.01,'Стандартные программы'!J231,ROUNDDOWN('Параметры ПФ'!$N$7/IF(H231=0,I231,IF(I231&gt;H231,H231,I231)),0)*IF(H231=0,I231,IF(I231&gt;H231,H231,I231)))</f>
        <v>4848.96</v>
      </c>
      <c r="L231" s="3">
        <f t="shared" si="16"/>
        <v>72734.399999999994</v>
      </c>
      <c r="M231" s="25">
        <f>IF(J231&lt;'Параметры ПФ'!$N$7+0.01,E231*F231*G231,ROUNDDOWN('Параметры ПФ'!$N$7/IF(H231=0,I231,IF(I231&gt;H231,H231,I231)),0)*G231)</f>
        <v>480</v>
      </c>
      <c r="N231" s="19">
        <f t="shared" si="17"/>
        <v>0</v>
      </c>
      <c r="O231" s="66" t="b">
        <f t="shared" si="18"/>
        <v>1</v>
      </c>
      <c r="P231" s="67">
        <f t="shared" si="19"/>
        <v>72</v>
      </c>
    </row>
    <row r="232" spans="1:16" x14ac:dyDescent="0.45">
      <c r="A232" s="90" t="s">
        <v>61</v>
      </c>
      <c r="B232" s="90" t="s">
        <v>196</v>
      </c>
      <c r="C232" s="90" t="s">
        <v>15</v>
      </c>
      <c r="D232" s="91">
        <v>36</v>
      </c>
      <c r="E232" s="91">
        <v>16</v>
      </c>
      <c r="F232" s="92">
        <v>2</v>
      </c>
      <c r="G232" s="92">
        <v>15</v>
      </c>
      <c r="H232" s="68">
        <f t="array" ref="H232">INDEX('Нормативные затраты по МЗ'!$C$2:$C$132,MATCH(A232&amp;C232,'Нормативные затраты по МЗ'!$A$2:$A$132&amp;'Нормативные затраты по МЗ'!$B$2:$B$132,0))</f>
        <v>151.53</v>
      </c>
      <c r="I232" s="3">
        <f>HLOOKUP($C232,'Параметры ПФ'!$F$3:$K$4,2,FALSE)</f>
        <v>155.04</v>
      </c>
      <c r="J232" s="3">
        <f t="shared" si="15"/>
        <v>4848.96</v>
      </c>
      <c r="K232" s="4">
        <f>IF(J232&lt;'Параметры ПФ'!$N$7+0.01,'Стандартные программы'!J232,ROUNDDOWN('Параметры ПФ'!$N$7/IF(H232=0,I232,IF(I232&gt;H232,H232,I232)),0)*IF(H232=0,I232,IF(I232&gt;H232,H232,I232)))</f>
        <v>4848.96</v>
      </c>
      <c r="L232" s="3">
        <f t="shared" si="16"/>
        <v>72734.399999999994</v>
      </c>
      <c r="M232" s="25">
        <f>IF(J232&lt;'Параметры ПФ'!$N$7+0.01,E232*F232*G232,ROUNDDOWN('Параметры ПФ'!$N$7/IF(H232=0,I232,IF(I232&gt;H232,H232,I232)),0)*G232)</f>
        <v>480</v>
      </c>
      <c r="N232" s="19">
        <f t="shared" si="17"/>
        <v>0</v>
      </c>
      <c r="O232" s="66" t="b">
        <f t="shared" si="18"/>
        <v>1</v>
      </c>
      <c r="P232" s="67">
        <f t="shared" si="19"/>
        <v>72</v>
      </c>
    </row>
    <row r="233" spans="1:16" x14ac:dyDescent="0.45">
      <c r="A233" s="90" t="s">
        <v>61</v>
      </c>
      <c r="B233" s="90" t="s">
        <v>2182</v>
      </c>
      <c r="C233" s="90" t="s">
        <v>34</v>
      </c>
      <c r="D233" s="91">
        <v>36</v>
      </c>
      <c r="E233" s="91">
        <v>16</v>
      </c>
      <c r="F233" s="92">
        <v>2</v>
      </c>
      <c r="G233" s="92">
        <v>15</v>
      </c>
      <c r="H233" s="68">
        <f t="array" ref="H233">INDEX('Нормативные затраты по МЗ'!$C$2:$C$132,MATCH(A233&amp;C233,'Нормативные затраты по МЗ'!$A$2:$A$132&amp;'Нормативные затраты по МЗ'!$B$2:$B$132,0))</f>
        <v>151.53</v>
      </c>
      <c r="I233" s="3">
        <f>HLOOKUP($C233,'Параметры ПФ'!$F$3:$K$4,2,FALSE)</f>
        <v>155.04</v>
      </c>
      <c r="J233" s="3">
        <f t="shared" si="15"/>
        <v>4848.96</v>
      </c>
      <c r="K233" s="4">
        <f>IF(J233&lt;'Параметры ПФ'!$N$7+0.01,'Стандартные программы'!J233,ROUNDDOWN('Параметры ПФ'!$N$7/IF(H233=0,I233,IF(I233&gt;H233,H233,I233)),0)*IF(H233=0,I233,IF(I233&gt;H233,H233,I233)))</f>
        <v>4848.96</v>
      </c>
      <c r="L233" s="3">
        <f t="shared" si="16"/>
        <v>72734.399999999994</v>
      </c>
      <c r="M233" s="25">
        <f>IF(J233&lt;'Параметры ПФ'!$N$7+0.01,E233*F233*G233,ROUNDDOWN('Параметры ПФ'!$N$7/IF(H233=0,I233,IF(I233&gt;H233,H233,I233)),0)*G233)</f>
        <v>480</v>
      </c>
      <c r="N233" s="19">
        <f t="shared" si="17"/>
        <v>0</v>
      </c>
      <c r="O233" s="66" t="b">
        <f t="shared" si="18"/>
        <v>1</v>
      </c>
      <c r="P233" s="67">
        <f t="shared" si="19"/>
        <v>72</v>
      </c>
    </row>
    <row r="234" spans="1:16" x14ac:dyDescent="0.45">
      <c r="A234" s="90" t="s">
        <v>61</v>
      </c>
      <c r="B234" s="90" t="s">
        <v>2183</v>
      </c>
      <c r="C234" s="90" t="s">
        <v>34</v>
      </c>
      <c r="D234" s="91">
        <v>36</v>
      </c>
      <c r="E234" s="91">
        <v>16</v>
      </c>
      <c r="F234" s="92">
        <v>2</v>
      </c>
      <c r="G234" s="92">
        <v>20</v>
      </c>
      <c r="H234" s="68">
        <f t="array" ref="H234">INDEX('Нормативные затраты по МЗ'!$C$2:$C$132,MATCH(A234&amp;C234,'Нормативные затраты по МЗ'!$A$2:$A$132&amp;'Нормативные затраты по МЗ'!$B$2:$B$132,0))</f>
        <v>151.53</v>
      </c>
      <c r="I234" s="3">
        <f>HLOOKUP($C234,'Параметры ПФ'!$F$3:$K$4,2,FALSE)</f>
        <v>155.04</v>
      </c>
      <c r="J234" s="3">
        <f t="shared" si="15"/>
        <v>4848.96</v>
      </c>
      <c r="K234" s="4">
        <f>IF(J234&lt;'Параметры ПФ'!$N$7+0.01,'Стандартные программы'!J234,ROUNDDOWN('Параметры ПФ'!$N$7/IF(H234=0,I234,IF(I234&gt;H234,H234,I234)),0)*IF(H234=0,I234,IF(I234&gt;H234,H234,I234)))</f>
        <v>4848.96</v>
      </c>
      <c r="L234" s="3">
        <f t="shared" si="16"/>
        <v>96979.199999999997</v>
      </c>
      <c r="M234" s="25">
        <f>IF(J234&lt;'Параметры ПФ'!$N$7+0.01,E234*F234*G234,ROUNDDOWN('Параметры ПФ'!$N$7/IF(H234=0,I234,IF(I234&gt;H234,H234,I234)),0)*G234)</f>
        <v>640</v>
      </c>
      <c r="N234" s="19">
        <f t="shared" si="17"/>
        <v>0</v>
      </c>
      <c r="O234" s="66" t="b">
        <f t="shared" si="18"/>
        <v>1</v>
      </c>
      <c r="P234" s="67">
        <f t="shared" si="19"/>
        <v>72</v>
      </c>
    </row>
    <row r="235" spans="1:16" x14ac:dyDescent="0.45">
      <c r="A235" s="90" t="s">
        <v>61</v>
      </c>
      <c r="B235" s="90" t="s">
        <v>2184</v>
      </c>
      <c r="C235" s="90" t="s">
        <v>34</v>
      </c>
      <c r="D235" s="91">
        <v>36</v>
      </c>
      <c r="E235" s="91">
        <v>16</v>
      </c>
      <c r="F235" s="92">
        <v>2</v>
      </c>
      <c r="G235" s="92">
        <v>20</v>
      </c>
      <c r="H235" s="68">
        <f t="array" ref="H235">INDEX('Нормативные затраты по МЗ'!$C$2:$C$132,MATCH(A235&amp;C235,'Нормативные затраты по МЗ'!$A$2:$A$132&amp;'Нормативные затраты по МЗ'!$B$2:$B$132,0))</f>
        <v>151.53</v>
      </c>
      <c r="I235" s="3">
        <f>HLOOKUP($C235,'Параметры ПФ'!$F$3:$K$4,2,FALSE)</f>
        <v>155.04</v>
      </c>
      <c r="J235" s="3">
        <f t="shared" si="15"/>
        <v>4848.96</v>
      </c>
      <c r="K235" s="4">
        <f>IF(J235&lt;'Параметры ПФ'!$N$7+0.01,'Стандартные программы'!J235,ROUNDDOWN('Параметры ПФ'!$N$7/IF(H235=0,I235,IF(I235&gt;H235,H235,I235)),0)*IF(H235=0,I235,IF(I235&gt;H235,H235,I235)))</f>
        <v>4848.96</v>
      </c>
      <c r="L235" s="3">
        <f t="shared" si="16"/>
        <v>96979.199999999997</v>
      </c>
      <c r="M235" s="25">
        <f>IF(J235&lt;'Параметры ПФ'!$N$7+0.01,E235*F235*G235,ROUNDDOWN('Параметры ПФ'!$N$7/IF(H235=0,I235,IF(I235&gt;H235,H235,I235)),0)*G235)</f>
        <v>640</v>
      </c>
      <c r="N235" s="19">
        <f t="shared" si="17"/>
        <v>0</v>
      </c>
      <c r="O235" s="66" t="b">
        <f t="shared" si="18"/>
        <v>1</v>
      </c>
      <c r="P235" s="67">
        <f t="shared" si="19"/>
        <v>72</v>
      </c>
    </row>
    <row r="236" spans="1:16" x14ac:dyDescent="0.45">
      <c r="A236" s="90" t="s">
        <v>61</v>
      </c>
      <c r="B236" s="90" t="s">
        <v>2185</v>
      </c>
      <c r="C236" s="90" t="s">
        <v>34</v>
      </c>
      <c r="D236" s="91">
        <v>36</v>
      </c>
      <c r="E236" s="91">
        <v>16</v>
      </c>
      <c r="F236" s="92">
        <v>2</v>
      </c>
      <c r="G236" s="92">
        <v>20</v>
      </c>
      <c r="H236" s="68">
        <f t="array" ref="H236">INDEX('Нормативные затраты по МЗ'!$C$2:$C$132,MATCH(A236&amp;C236,'Нормативные затраты по МЗ'!$A$2:$A$132&amp;'Нормативные затраты по МЗ'!$B$2:$B$132,0))</f>
        <v>151.53</v>
      </c>
      <c r="I236" s="3">
        <f>HLOOKUP($C236,'Параметры ПФ'!$F$3:$K$4,2,FALSE)</f>
        <v>155.04</v>
      </c>
      <c r="J236" s="3">
        <f t="shared" si="15"/>
        <v>4848.96</v>
      </c>
      <c r="K236" s="4">
        <f>IF(J236&lt;'Параметры ПФ'!$N$7+0.01,'Стандартные программы'!J236,ROUNDDOWN('Параметры ПФ'!$N$7/IF(H236=0,I236,IF(I236&gt;H236,H236,I236)),0)*IF(H236=0,I236,IF(I236&gt;H236,H236,I236)))</f>
        <v>4848.96</v>
      </c>
      <c r="L236" s="3">
        <f t="shared" si="16"/>
        <v>96979.199999999997</v>
      </c>
      <c r="M236" s="25">
        <f>IF(J236&lt;'Параметры ПФ'!$N$7+0.01,E236*F236*G236,ROUNDDOWN('Параметры ПФ'!$N$7/IF(H236=0,I236,IF(I236&gt;H236,H236,I236)),0)*G236)</f>
        <v>640</v>
      </c>
      <c r="N236" s="19">
        <f t="shared" si="17"/>
        <v>0</v>
      </c>
      <c r="O236" s="66" t="b">
        <f t="shared" si="18"/>
        <v>1</v>
      </c>
      <c r="P236" s="67">
        <f t="shared" si="19"/>
        <v>72</v>
      </c>
    </row>
    <row r="237" spans="1:16" x14ac:dyDescent="0.45">
      <c r="A237" s="90" t="s">
        <v>61</v>
      </c>
      <c r="B237" s="90" t="s">
        <v>2186</v>
      </c>
      <c r="C237" s="90" t="s">
        <v>34</v>
      </c>
      <c r="D237" s="91">
        <v>36</v>
      </c>
      <c r="E237" s="91">
        <v>16</v>
      </c>
      <c r="F237" s="92">
        <v>2</v>
      </c>
      <c r="G237" s="92">
        <v>20</v>
      </c>
      <c r="H237" s="68">
        <f t="array" ref="H237">INDEX('Нормативные затраты по МЗ'!$C$2:$C$132,MATCH(A237&amp;C237,'Нормативные затраты по МЗ'!$A$2:$A$132&amp;'Нормативные затраты по МЗ'!$B$2:$B$132,0))</f>
        <v>151.53</v>
      </c>
      <c r="I237" s="3">
        <f>HLOOKUP($C237,'Параметры ПФ'!$F$3:$K$4,2,FALSE)</f>
        <v>155.04</v>
      </c>
      <c r="J237" s="3">
        <f t="shared" si="15"/>
        <v>4848.96</v>
      </c>
      <c r="K237" s="4">
        <f>IF(J237&lt;'Параметры ПФ'!$N$7+0.01,'Стандартные программы'!J237,ROUNDDOWN('Параметры ПФ'!$N$7/IF(H237=0,I237,IF(I237&gt;H237,H237,I237)),0)*IF(H237=0,I237,IF(I237&gt;H237,H237,I237)))</f>
        <v>4848.96</v>
      </c>
      <c r="L237" s="3">
        <f t="shared" si="16"/>
        <v>96979.199999999997</v>
      </c>
      <c r="M237" s="25">
        <f>IF(J237&lt;'Параметры ПФ'!$N$7+0.01,E237*F237*G237,ROUNDDOWN('Параметры ПФ'!$N$7/IF(H237=0,I237,IF(I237&gt;H237,H237,I237)),0)*G237)</f>
        <v>640</v>
      </c>
      <c r="N237" s="19">
        <f t="shared" si="17"/>
        <v>0</v>
      </c>
      <c r="O237" s="66" t="b">
        <f t="shared" si="18"/>
        <v>1</v>
      </c>
      <c r="P237" s="67">
        <f t="shared" si="19"/>
        <v>72</v>
      </c>
    </row>
    <row r="238" spans="1:16" x14ac:dyDescent="0.45">
      <c r="A238" s="90" t="s">
        <v>62</v>
      </c>
      <c r="B238" s="90" t="s">
        <v>198</v>
      </c>
      <c r="C238" s="90" t="s">
        <v>1</v>
      </c>
      <c r="D238" s="91">
        <v>36</v>
      </c>
      <c r="E238" s="91">
        <v>20</v>
      </c>
      <c r="F238" s="92">
        <v>2</v>
      </c>
      <c r="G238" s="93">
        <v>7</v>
      </c>
      <c r="H238" s="68">
        <f t="array" ref="H238">INDEX('Нормативные затраты по МЗ'!$C$2:$C$132,MATCH(A238&amp;C238,'Нормативные затраты по МЗ'!$A$2:$A$132&amp;'Нормативные затраты по МЗ'!$B$2:$B$132,0))</f>
        <v>135.81</v>
      </c>
      <c r="I238" s="3">
        <f>HLOOKUP($C238,'Параметры ПФ'!$F$3:$K$4,2,FALSE)</f>
        <v>155.04</v>
      </c>
      <c r="J238" s="3">
        <f t="shared" si="15"/>
        <v>5432.4</v>
      </c>
      <c r="K238" s="4">
        <f>IF(J238&lt;'Параметры ПФ'!$N$7+0.01,'Стандартные программы'!J238,ROUNDDOWN('Параметры ПФ'!$N$7/IF(H238=0,I238,IF(I238&gt;H238,H238,I238)),0)*IF(H238=0,I238,IF(I238&gt;H238,H238,I238)))</f>
        <v>5432.4</v>
      </c>
      <c r="L238" s="3">
        <f t="shared" si="16"/>
        <v>38026.800000000003</v>
      </c>
      <c r="M238" s="25">
        <f>IF(J238&lt;'Параметры ПФ'!$N$7+0.01,E238*F238*G238,ROUNDDOWN('Параметры ПФ'!$N$7/IF(H238=0,I238,IF(I238&gt;H238,H238,I238)),0)*G238)</f>
        <v>280</v>
      </c>
      <c r="N238" s="19">
        <f t="shared" si="17"/>
        <v>0</v>
      </c>
      <c r="O238" s="66" t="b">
        <f t="shared" si="18"/>
        <v>1</v>
      </c>
      <c r="P238" s="67">
        <f t="shared" si="19"/>
        <v>72</v>
      </c>
    </row>
    <row r="239" spans="1:16" x14ac:dyDescent="0.45">
      <c r="A239" s="90" t="s">
        <v>62</v>
      </c>
      <c r="B239" s="90" t="s">
        <v>199</v>
      </c>
      <c r="C239" s="90" t="s">
        <v>1</v>
      </c>
      <c r="D239" s="91">
        <v>36</v>
      </c>
      <c r="E239" s="91">
        <v>20</v>
      </c>
      <c r="F239" s="92">
        <v>2</v>
      </c>
      <c r="G239" s="93">
        <v>11</v>
      </c>
      <c r="H239" s="68">
        <f t="array" ref="H239">INDEX('Нормативные затраты по МЗ'!$C$2:$C$132,MATCH(A239&amp;C239,'Нормативные затраты по МЗ'!$A$2:$A$132&amp;'Нормативные затраты по МЗ'!$B$2:$B$132,0))</f>
        <v>135.81</v>
      </c>
      <c r="I239" s="3">
        <f>HLOOKUP($C239,'Параметры ПФ'!$F$3:$K$4,2,FALSE)</f>
        <v>155.04</v>
      </c>
      <c r="J239" s="3">
        <f t="shared" si="15"/>
        <v>5432.4</v>
      </c>
      <c r="K239" s="4">
        <f>IF(J239&lt;'Параметры ПФ'!$N$7+0.01,'Стандартные программы'!J239,ROUNDDOWN('Параметры ПФ'!$N$7/IF(H239=0,I239,IF(I239&gt;H239,H239,I239)),0)*IF(H239=0,I239,IF(I239&gt;H239,H239,I239)))</f>
        <v>5432.4</v>
      </c>
      <c r="L239" s="3">
        <f t="shared" si="16"/>
        <v>59756.4</v>
      </c>
      <c r="M239" s="25">
        <f>IF(J239&lt;'Параметры ПФ'!$N$7+0.01,E239*F239*G239,ROUNDDOWN('Параметры ПФ'!$N$7/IF(H239=0,I239,IF(I239&gt;H239,H239,I239)),0)*G239)</f>
        <v>440</v>
      </c>
      <c r="N239" s="19">
        <f t="shared" si="17"/>
        <v>0</v>
      </c>
      <c r="O239" s="66" t="b">
        <f t="shared" si="18"/>
        <v>1</v>
      </c>
      <c r="P239" s="67">
        <f t="shared" si="19"/>
        <v>72</v>
      </c>
    </row>
    <row r="240" spans="1:16" x14ac:dyDescent="0.45">
      <c r="A240" s="90" t="s">
        <v>62</v>
      </c>
      <c r="B240" s="90" t="s">
        <v>200</v>
      </c>
      <c r="C240" s="90" t="s">
        <v>1</v>
      </c>
      <c r="D240" s="91">
        <v>36</v>
      </c>
      <c r="E240" s="91">
        <v>20</v>
      </c>
      <c r="F240" s="92">
        <v>2</v>
      </c>
      <c r="G240" s="93">
        <v>9</v>
      </c>
      <c r="H240" s="68">
        <f t="array" ref="H240">INDEX('Нормативные затраты по МЗ'!$C$2:$C$132,MATCH(A240&amp;C240,'Нормативные затраты по МЗ'!$A$2:$A$132&amp;'Нормативные затраты по МЗ'!$B$2:$B$132,0))</f>
        <v>135.81</v>
      </c>
      <c r="I240" s="3">
        <f>HLOOKUP($C240,'Параметры ПФ'!$F$3:$K$4,2,FALSE)</f>
        <v>155.04</v>
      </c>
      <c r="J240" s="3">
        <f t="shared" si="15"/>
        <v>5432.4</v>
      </c>
      <c r="K240" s="4">
        <f>IF(J240&lt;'Параметры ПФ'!$N$7+0.01,'Стандартные программы'!J240,ROUNDDOWN('Параметры ПФ'!$N$7/IF(H240=0,I240,IF(I240&gt;H240,H240,I240)),0)*IF(H240=0,I240,IF(I240&gt;H240,H240,I240)))</f>
        <v>5432.4</v>
      </c>
      <c r="L240" s="3">
        <f t="shared" si="16"/>
        <v>48891.6</v>
      </c>
      <c r="M240" s="25">
        <f>IF(J240&lt;'Параметры ПФ'!$N$7+0.01,E240*F240*G240,ROUNDDOWN('Параметры ПФ'!$N$7/IF(H240=0,I240,IF(I240&gt;H240,H240,I240)),0)*G240)</f>
        <v>360</v>
      </c>
      <c r="N240" s="19">
        <f t="shared" si="17"/>
        <v>0</v>
      </c>
      <c r="O240" s="66" t="b">
        <f t="shared" si="18"/>
        <v>1</v>
      </c>
      <c r="P240" s="67">
        <f t="shared" si="19"/>
        <v>72</v>
      </c>
    </row>
    <row r="241" spans="1:16" x14ac:dyDescent="0.45">
      <c r="A241" s="90" t="s">
        <v>62</v>
      </c>
      <c r="B241" s="90" t="s">
        <v>201</v>
      </c>
      <c r="C241" s="90" t="s">
        <v>15</v>
      </c>
      <c r="D241" s="91">
        <v>36</v>
      </c>
      <c r="E241" s="91">
        <v>20</v>
      </c>
      <c r="F241" s="92">
        <v>2</v>
      </c>
      <c r="G241" s="93">
        <v>10</v>
      </c>
      <c r="H241" s="68">
        <f t="array" ref="H241">INDEX('Нормативные затраты по МЗ'!$C$2:$C$132,MATCH(A241&amp;C241,'Нормативные затраты по МЗ'!$A$2:$A$132&amp;'Нормативные затраты по МЗ'!$B$2:$B$132,0))</f>
        <v>135.81</v>
      </c>
      <c r="I241" s="3">
        <f>HLOOKUP($C241,'Параметры ПФ'!$F$3:$K$4,2,FALSE)</f>
        <v>155.04</v>
      </c>
      <c r="J241" s="3">
        <f t="shared" si="15"/>
        <v>5432.4</v>
      </c>
      <c r="K241" s="4">
        <f>IF(J241&lt;'Параметры ПФ'!$N$7+0.01,'Стандартные программы'!J241,ROUNDDOWN('Параметры ПФ'!$N$7/IF(H241=0,I241,IF(I241&gt;H241,H241,I241)),0)*IF(H241=0,I241,IF(I241&gt;H241,H241,I241)))</f>
        <v>5432.4</v>
      </c>
      <c r="L241" s="3">
        <f t="shared" si="16"/>
        <v>54324</v>
      </c>
      <c r="M241" s="25">
        <f>IF(J241&lt;'Параметры ПФ'!$N$7+0.01,E241*F241*G241,ROUNDDOWN('Параметры ПФ'!$N$7/IF(H241=0,I241,IF(I241&gt;H241,H241,I241)),0)*G241)</f>
        <v>400</v>
      </c>
      <c r="N241" s="19">
        <f t="shared" si="17"/>
        <v>0</v>
      </c>
      <c r="O241" s="66" t="b">
        <f t="shared" si="18"/>
        <v>1</v>
      </c>
      <c r="P241" s="67">
        <f t="shared" si="19"/>
        <v>72</v>
      </c>
    </row>
    <row r="242" spans="1:16" x14ac:dyDescent="0.45">
      <c r="A242" s="90" t="s">
        <v>62</v>
      </c>
      <c r="B242" s="90" t="s">
        <v>202</v>
      </c>
      <c r="C242" s="90" t="s">
        <v>15</v>
      </c>
      <c r="D242" s="91">
        <v>36</v>
      </c>
      <c r="E242" s="91">
        <v>20</v>
      </c>
      <c r="F242" s="92">
        <v>2</v>
      </c>
      <c r="G242" s="93">
        <v>16</v>
      </c>
      <c r="H242" s="68">
        <f t="array" ref="H242">INDEX('Нормативные затраты по МЗ'!$C$2:$C$132,MATCH(A242&amp;C242,'Нормативные затраты по МЗ'!$A$2:$A$132&amp;'Нормативные затраты по МЗ'!$B$2:$B$132,0))</f>
        <v>135.81</v>
      </c>
      <c r="I242" s="3">
        <f>HLOOKUP($C242,'Параметры ПФ'!$F$3:$K$4,2,FALSE)</f>
        <v>155.04</v>
      </c>
      <c r="J242" s="3">
        <f t="shared" si="15"/>
        <v>5432.4</v>
      </c>
      <c r="K242" s="4">
        <f>IF(J242&lt;'Параметры ПФ'!$N$7+0.01,'Стандартные программы'!J242,ROUNDDOWN('Параметры ПФ'!$N$7/IF(H242=0,I242,IF(I242&gt;H242,H242,I242)),0)*IF(H242=0,I242,IF(I242&gt;H242,H242,I242)))</f>
        <v>5432.4</v>
      </c>
      <c r="L242" s="3">
        <f t="shared" si="16"/>
        <v>86918.399999999994</v>
      </c>
      <c r="M242" s="25">
        <f>IF(J242&lt;'Параметры ПФ'!$N$7+0.01,E242*F242*G242,ROUNDDOWN('Параметры ПФ'!$N$7/IF(H242=0,I242,IF(I242&gt;H242,H242,I242)),0)*G242)</f>
        <v>640</v>
      </c>
      <c r="N242" s="19">
        <f t="shared" si="17"/>
        <v>0</v>
      </c>
      <c r="O242" s="66" t="b">
        <f t="shared" si="18"/>
        <v>1</v>
      </c>
      <c r="P242" s="67">
        <f t="shared" si="19"/>
        <v>72</v>
      </c>
    </row>
    <row r="243" spans="1:16" x14ac:dyDescent="0.45">
      <c r="A243" s="90" t="s">
        <v>62</v>
      </c>
      <c r="B243" s="90" t="s">
        <v>203</v>
      </c>
      <c r="C243" s="90" t="s">
        <v>15</v>
      </c>
      <c r="D243" s="91">
        <v>36</v>
      </c>
      <c r="E243" s="91">
        <v>20</v>
      </c>
      <c r="F243" s="92">
        <v>2</v>
      </c>
      <c r="G243" s="93">
        <v>13</v>
      </c>
      <c r="H243" s="68">
        <f t="array" ref="H243">INDEX('Нормативные затраты по МЗ'!$C$2:$C$132,MATCH(A243&amp;C243,'Нормативные затраты по МЗ'!$A$2:$A$132&amp;'Нормативные затраты по МЗ'!$B$2:$B$132,0))</f>
        <v>135.81</v>
      </c>
      <c r="I243" s="3">
        <f>HLOOKUP($C243,'Параметры ПФ'!$F$3:$K$4,2,FALSE)</f>
        <v>155.04</v>
      </c>
      <c r="J243" s="3">
        <f t="shared" si="15"/>
        <v>5432.4</v>
      </c>
      <c r="K243" s="4">
        <f>IF(J243&lt;'Параметры ПФ'!$N$7+0.01,'Стандартные программы'!J243,ROUNDDOWN('Параметры ПФ'!$N$7/IF(H243=0,I243,IF(I243&gt;H243,H243,I243)),0)*IF(H243=0,I243,IF(I243&gt;H243,H243,I243)))</f>
        <v>5432.4</v>
      </c>
      <c r="L243" s="3">
        <f t="shared" si="16"/>
        <v>70621.2</v>
      </c>
      <c r="M243" s="25">
        <f>IF(J243&lt;'Параметры ПФ'!$N$7+0.01,E243*F243*G243,ROUNDDOWN('Параметры ПФ'!$N$7/IF(H243=0,I243,IF(I243&gt;H243,H243,I243)),0)*G243)</f>
        <v>520</v>
      </c>
      <c r="N243" s="19">
        <f t="shared" si="17"/>
        <v>0</v>
      </c>
      <c r="O243" s="66" t="b">
        <f t="shared" si="18"/>
        <v>1</v>
      </c>
      <c r="P243" s="67">
        <f t="shared" si="19"/>
        <v>72</v>
      </c>
    </row>
    <row r="244" spans="1:16" x14ac:dyDescent="0.45">
      <c r="A244" s="90" t="s">
        <v>62</v>
      </c>
      <c r="B244" s="90" t="s">
        <v>204</v>
      </c>
      <c r="C244" s="90" t="s">
        <v>15</v>
      </c>
      <c r="D244" s="91">
        <v>36</v>
      </c>
      <c r="E244" s="91">
        <v>20</v>
      </c>
      <c r="F244" s="92">
        <v>2</v>
      </c>
      <c r="G244" s="93">
        <v>11</v>
      </c>
      <c r="H244" s="68">
        <f t="array" ref="H244">INDEX('Нормативные затраты по МЗ'!$C$2:$C$132,MATCH(A244&amp;C244,'Нормативные затраты по МЗ'!$A$2:$A$132&amp;'Нормативные затраты по МЗ'!$B$2:$B$132,0))</f>
        <v>135.81</v>
      </c>
      <c r="I244" s="3">
        <f>HLOOKUP($C244,'Параметры ПФ'!$F$3:$K$4,2,FALSE)</f>
        <v>155.04</v>
      </c>
      <c r="J244" s="3">
        <f t="shared" si="15"/>
        <v>5432.4</v>
      </c>
      <c r="K244" s="4">
        <f>IF(J244&lt;'Параметры ПФ'!$N$7+0.01,'Стандартные программы'!J244,ROUNDDOWN('Параметры ПФ'!$N$7/IF(H244=0,I244,IF(I244&gt;H244,H244,I244)),0)*IF(H244=0,I244,IF(I244&gt;H244,H244,I244)))</f>
        <v>5432.4</v>
      </c>
      <c r="L244" s="3">
        <f t="shared" si="16"/>
        <v>59756.4</v>
      </c>
      <c r="M244" s="25">
        <f>IF(J244&lt;'Параметры ПФ'!$N$7+0.01,E244*F244*G244,ROUNDDOWN('Параметры ПФ'!$N$7/IF(H244=0,I244,IF(I244&gt;H244,H244,I244)),0)*G244)</f>
        <v>440</v>
      </c>
      <c r="N244" s="19">
        <f t="shared" si="17"/>
        <v>0</v>
      </c>
      <c r="O244" s="66" t="b">
        <f t="shared" si="18"/>
        <v>1</v>
      </c>
      <c r="P244" s="67">
        <f t="shared" si="19"/>
        <v>72</v>
      </c>
    </row>
    <row r="245" spans="1:16" x14ac:dyDescent="0.45">
      <c r="A245" s="90" t="s">
        <v>62</v>
      </c>
      <c r="B245" s="90" t="s">
        <v>205</v>
      </c>
      <c r="C245" s="90" t="s">
        <v>15</v>
      </c>
      <c r="D245" s="91">
        <v>36</v>
      </c>
      <c r="E245" s="91">
        <v>20</v>
      </c>
      <c r="F245" s="92">
        <v>2</v>
      </c>
      <c r="G245" s="93">
        <v>11</v>
      </c>
      <c r="H245" s="68">
        <f t="array" ref="H245">INDEX('Нормативные затраты по МЗ'!$C$2:$C$132,MATCH(A245&amp;C245,'Нормативные затраты по МЗ'!$A$2:$A$132&amp;'Нормативные затраты по МЗ'!$B$2:$B$132,0))</f>
        <v>135.81</v>
      </c>
      <c r="I245" s="3">
        <f>HLOOKUP($C245,'Параметры ПФ'!$F$3:$K$4,2,FALSE)</f>
        <v>155.04</v>
      </c>
      <c r="J245" s="3">
        <f t="shared" si="15"/>
        <v>5432.4</v>
      </c>
      <c r="K245" s="4">
        <f>IF(J245&lt;'Параметры ПФ'!$N$7+0.01,'Стандартные программы'!J245,ROUNDDOWN('Параметры ПФ'!$N$7/IF(H245=0,I245,IF(I245&gt;H245,H245,I245)),0)*IF(H245=0,I245,IF(I245&gt;H245,H245,I245)))</f>
        <v>5432.4</v>
      </c>
      <c r="L245" s="3">
        <f t="shared" si="16"/>
        <v>59756.4</v>
      </c>
      <c r="M245" s="25">
        <f>IF(J245&lt;'Параметры ПФ'!$N$7+0.01,E245*F245*G245,ROUNDDOWN('Параметры ПФ'!$N$7/IF(H245=0,I245,IF(I245&gt;H245,H245,I245)),0)*G245)</f>
        <v>440</v>
      </c>
      <c r="N245" s="19">
        <f t="shared" si="17"/>
        <v>0</v>
      </c>
      <c r="O245" s="66" t="b">
        <f t="shared" si="18"/>
        <v>1</v>
      </c>
      <c r="P245" s="67">
        <f t="shared" si="19"/>
        <v>72</v>
      </c>
    </row>
    <row r="246" spans="1:16" x14ac:dyDescent="0.45">
      <c r="A246" s="90" t="s">
        <v>62</v>
      </c>
      <c r="B246" s="90" t="s">
        <v>206</v>
      </c>
      <c r="C246" s="90" t="s">
        <v>16</v>
      </c>
      <c r="D246" s="91">
        <v>36</v>
      </c>
      <c r="E246" s="91">
        <v>20</v>
      </c>
      <c r="F246" s="92">
        <v>2</v>
      </c>
      <c r="G246" s="93">
        <v>9</v>
      </c>
      <c r="H246" s="68">
        <f t="array" ref="H246">INDEX('Нормативные затраты по МЗ'!$C$2:$C$132,MATCH(A246&amp;C246,'Нормативные затраты по МЗ'!$A$2:$A$132&amp;'Нормативные затраты по МЗ'!$B$2:$B$132,0))</f>
        <v>135.81</v>
      </c>
      <c r="I246" s="3">
        <f>HLOOKUP($C246,'Параметры ПФ'!$F$3:$K$4,2,FALSE)</f>
        <v>155.04</v>
      </c>
      <c r="J246" s="3">
        <f t="shared" si="15"/>
        <v>5432.4</v>
      </c>
      <c r="K246" s="4">
        <f>IF(J246&lt;'Параметры ПФ'!$N$7+0.01,'Стандартные программы'!J246,ROUNDDOWN('Параметры ПФ'!$N$7/IF(H246=0,I246,IF(I246&gt;H246,H246,I246)),0)*IF(H246=0,I246,IF(I246&gt;H246,H246,I246)))</f>
        <v>5432.4</v>
      </c>
      <c r="L246" s="3">
        <f t="shared" si="16"/>
        <v>48891.6</v>
      </c>
      <c r="M246" s="25">
        <f>IF(J246&lt;'Параметры ПФ'!$N$7+0.01,E246*F246*G246,ROUNDDOWN('Параметры ПФ'!$N$7/IF(H246=0,I246,IF(I246&gt;H246,H246,I246)),0)*G246)</f>
        <v>360</v>
      </c>
      <c r="N246" s="19">
        <f t="shared" si="17"/>
        <v>0</v>
      </c>
      <c r="O246" s="66" t="b">
        <f t="shared" si="18"/>
        <v>1</v>
      </c>
      <c r="P246" s="67">
        <f t="shared" si="19"/>
        <v>72</v>
      </c>
    </row>
    <row r="247" spans="1:16" x14ac:dyDescent="0.45">
      <c r="A247" s="90" t="s">
        <v>62</v>
      </c>
      <c r="B247" s="90" t="s">
        <v>208</v>
      </c>
      <c r="C247" s="90" t="s">
        <v>16</v>
      </c>
      <c r="D247" s="91">
        <v>36</v>
      </c>
      <c r="E247" s="91">
        <v>20</v>
      </c>
      <c r="F247" s="92">
        <v>2</v>
      </c>
      <c r="G247" s="93">
        <v>13</v>
      </c>
      <c r="H247" s="68">
        <f t="array" ref="H247">INDEX('Нормативные затраты по МЗ'!$C$2:$C$132,MATCH(A247&amp;C247,'Нормативные затраты по МЗ'!$A$2:$A$132&amp;'Нормативные затраты по МЗ'!$B$2:$B$132,0))</f>
        <v>135.81</v>
      </c>
      <c r="I247" s="3">
        <f>HLOOKUP($C247,'Параметры ПФ'!$F$3:$K$4,2,FALSE)</f>
        <v>155.04</v>
      </c>
      <c r="J247" s="3">
        <f t="shared" si="15"/>
        <v>5432.4</v>
      </c>
      <c r="K247" s="4">
        <f>IF(J247&lt;'Параметры ПФ'!$N$7+0.01,'Стандартные программы'!J247,ROUNDDOWN('Параметры ПФ'!$N$7/IF(H247=0,I247,IF(I247&gt;H247,H247,I247)),0)*IF(H247=0,I247,IF(I247&gt;H247,H247,I247)))</f>
        <v>5432.4</v>
      </c>
      <c r="L247" s="3">
        <f t="shared" si="16"/>
        <v>70621.2</v>
      </c>
      <c r="M247" s="25">
        <f>IF(J247&lt;'Параметры ПФ'!$N$7+0.01,E247*F247*G247,ROUNDDOWN('Параметры ПФ'!$N$7/IF(H247=0,I247,IF(I247&gt;H247,H247,I247)),0)*G247)</f>
        <v>520</v>
      </c>
      <c r="N247" s="19">
        <f t="shared" si="17"/>
        <v>0</v>
      </c>
      <c r="O247" s="66" t="b">
        <f t="shared" si="18"/>
        <v>1</v>
      </c>
      <c r="P247" s="67">
        <f t="shared" si="19"/>
        <v>72</v>
      </c>
    </row>
    <row r="248" spans="1:16" x14ac:dyDescent="0.45">
      <c r="A248" s="90" t="s">
        <v>62</v>
      </c>
      <c r="B248" s="90" t="s">
        <v>209</v>
      </c>
      <c r="C248" s="90" t="s">
        <v>16</v>
      </c>
      <c r="D248" s="91">
        <v>36</v>
      </c>
      <c r="E248" s="91">
        <v>20</v>
      </c>
      <c r="F248" s="92">
        <v>2</v>
      </c>
      <c r="G248" s="93">
        <v>9</v>
      </c>
      <c r="H248" s="68">
        <f t="array" ref="H248">INDEX('Нормативные затраты по МЗ'!$C$2:$C$132,MATCH(A248&amp;C248,'Нормативные затраты по МЗ'!$A$2:$A$132&amp;'Нормативные затраты по МЗ'!$B$2:$B$132,0))</f>
        <v>135.81</v>
      </c>
      <c r="I248" s="3">
        <f>HLOOKUP($C248,'Параметры ПФ'!$F$3:$K$4,2,FALSE)</f>
        <v>155.04</v>
      </c>
      <c r="J248" s="3">
        <f t="shared" si="15"/>
        <v>5432.4</v>
      </c>
      <c r="K248" s="4">
        <f>IF(J248&lt;'Параметры ПФ'!$N$7+0.01,'Стандартные программы'!J248,ROUNDDOWN('Параметры ПФ'!$N$7/IF(H248=0,I248,IF(I248&gt;H248,H248,I248)),0)*IF(H248=0,I248,IF(I248&gt;H248,H248,I248)))</f>
        <v>5432.4</v>
      </c>
      <c r="L248" s="3">
        <f t="shared" si="16"/>
        <v>48891.6</v>
      </c>
      <c r="M248" s="25">
        <f>IF(J248&lt;'Параметры ПФ'!$N$7+0.01,E248*F248*G248,ROUNDDOWN('Параметры ПФ'!$N$7/IF(H248=0,I248,IF(I248&gt;H248,H248,I248)),0)*G248)</f>
        <v>360</v>
      </c>
      <c r="N248" s="19">
        <f t="shared" si="17"/>
        <v>0</v>
      </c>
      <c r="O248" s="66" t="b">
        <f t="shared" si="18"/>
        <v>1</v>
      </c>
      <c r="P248" s="67">
        <f t="shared" si="19"/>
        <v>72</v>
      </c>
    </row>
    <row r="249" spans="1:16" x14ac:dyDescent="0.45">
      <c r="A249" s="90" t="s">
        <v>62</v>
      </c>
      <c r="B249" s="90" t="s">
        <v>210</v>
      </c>
      <c r="C249" s="90" t="s">
        <v>16</v>
      </c>
      <c r="D249" s="91">
        <v>36</v>
      </c>
      <c r="E249" s="91">
        <v>20</v>
      </c>
      <c r="F249" s="92">
        <v>2</v>
      </c>
      <c r="G249" s="93">
        <v>8</v>
      </c>
      <c r="H249" s="68">
        <f t="array" ref="H249">INDEX('Нормативные затраты по МЗ'!$C$2:$C$132,MATCH(A249&amp;C249,'Нормативные затраты по МЗ'!$A$2:$A$132&amp;'Нормативные затраты по МЗ'!$B$2:$B$132,0))</f>
        <v>135.81</v>
      </c>
      <c r="I249" s="3">
        <f>HLOOKUP($C249,'Параметры ПФ'!$F$3:$K$4,2,FALSE)</f>
        <v>155.04</v>
      </c>
      <c r="J249" s="3">
        <f t="shared" si="15"/>
        <v>5432.4</v>
      </c>
      <c r="K249" s="4">
        <f>IF(J249&lt;'Параметры ПФ'!$N$7+0.01,'Стандартные программы'!J249,ROUNDDOWN('Параметры ПФ'!$N$7/IF(H249=0,I249,IF(I249&gt;H249,H249,I249)),0)*IF(H249=0,I249,IF(I249&gt;H249,H249,I249)))</f>
        <v>5432.4</v>
      </c>
      <c r="L249" s="3">
        <f t="shared" si="16"/>
        <v>43459.199999999997</v>
      </c>
      <c r="M249" s="25">
        <f>IF(J249&lt;'Параметры ПФ'!$N$7+0.01,E249*F249*G249,ROUNDDOWN('Параметры ПФ'!$N$7/IF(H249=0,I249,IF(I249&gt;H249,H249,I249)),0)*G249)</f>
        <v>320</v>
      </c>
      <c r="N249" s="19">
        <f t="shared" si="17"/>
        <v>0</v>
      </c>
      <c r="O249" s="66" t="b">
        <f t="shared" si="18"/>
        <v>1</v>
      </c>
      <c r="P249" s="67">
        <f t="shared" si="19"/>
        <v>72</v>
      </c>
    </row>
    <row r="250" spans="1:16" x14ac:dyDescent="0.45">
      <c r="A250" s="90" t="s">
        <v>62</v>
      </c>
      <c r="B250" s="90" t="s">
        <v>212</v>
      </c>
      <c r="C250" s="90" t="s">
        <v>1</v>
      </c>
      <c r="D250" s="91">
        <v>36</v>
      </c>
      <c r="E250" s="91">
        <v>20</v>
      </c>
      <c r="F250" s="92">
        <v>2</v>
      </c>
      <c r="G250" s="93">
        <v>18</v>
      </c>
      <c r="H250" s="68">
        <f t="array" ref="H250">INDEX('Нормативные затраты по МЗ'!$C$2:$C$132,MATCH(A250&amp;C250,'Нормативные затраты по МЗ'!$A$2:$A$132&amp;'Нормативные затраты по МЗ'!$B$2:$B$132,0))</f>
        <v>135.81</v>
      </c>
      <c r="I250" s="3">
        <f>HLOOKUP($C250,'Параметры ПФ'!$F$3:$K$4,2,FALSE)</f>
        <v>155.04</v>
      </c>
      <c r="J250" s="3">
        <f t="shared" si="15"/>
        <v>5432.4</v>
      </c>
      <c r="K250" s="4">
        <f>IF(J250&lt;'Параметры ПФ'!$N$7+0.01,'Стандартные программы'!J250,ROUNDDOWN('Параметры ПФ'!$N$7/IF(H250=0,I250,IF(I250&gt;H250,H250,I250)),0)*IF(H250=0,I250,IF(I250&gt;H250,H250,I250)))</f>
        <v>5432.4</v>
      </c>
      <c r="L250" s="3">
        <f t="shared" si="16"/>
        <v>97783.2</v>
      </c>
      <c r="M250" s="25">
        <f>IF(J250&lt;'Параметры ПФ'!$N$7+0.01,E250*F250*G250,ROUNDDOWN('Параметры ПФ'!$N$7/IF(H250=0,I250,IF(I250&gt;H250,H250,I250)),0)*G250)</f>
        <v>720</v>
      </c>
      <c r="N250" s="19">
        <f t="shared" si="17"/>
        <v>0</v>
      </c>
      <c r="O250" s="66" t="b">
        <f t="shared" si="18"/>
        <v>1</v>
      </c>
      <c r="P250" s="67">
        <f t="shared" si="19"/>
        <v>72</v>
      </c>
    </row>
    <row r="251" spans="1:16" x14ac:dyDescent="0.45">
      <c r="A251" s="90" t="s">
        <v>62</v>
      </c>
      <c r="B251" s="90" t="s">
        <v>213</v>
      </c>
      <c r="C251" s="90" t="s">
        <v>15</v>
      </c>
      <c r="D251" s="91">
        <v>36</v>
      </c>
      <c r="E251" s="91">
        <v>20</v>
      </c>
      <c r="F251" s="92">
        <v>2</v>
      </c>
      <c r="G251" s="93">
        <v>9</v>
      </c>
      <c r="H251" s="68">
        <f t="array" ref="H251">INDEX('Нормативные затраты по МЗ'!$C$2:$C$132,MATCH(A251&amp;C251,'Нормативные затраты по МЗ'!$A$2:$A$132&amp;'Нормативные затраты по МЗ'!$B$2:$B$132,0))</f>
        <v>135.81</v>
      </c>
      <c r="I251" s="3">
        <f>HLOOKUP($C251,'Параметры ПФ'!$F$3:$K$4,2,FALSE)</f>
        <v>155.04</v>
      </c>
      <c r="J251" s="3">
        <f t="shared" si="15"/>
        <v>5432.4</v>
      </c>
      <c r="K251" s="4">
        <f>IF(J251&lt;'Параметры ПФ'!$N$7+0.01,'Стандартные программы'!J251,ROUNDDOWN('Параметры ПФ'!$N$7/IF(H251=0,I251,IF(I251&gt;H251,H251,I251)),0)*IF(H251=0,I251,IF(I251&gt;H251,H251,I251)))</f>
        <v>5432.4</v>
      </c>
      <c r="L251" s="3">
        <f t="shared" si="16"/>
        <v>48891.6</v>
      </c>
      <c r="M251" s="25">
        <f>IF(J251&lt;'Параметры ПФ'!$N$7+0.01,E251*F251*G251,ROUNDDOWN('Параметры ПФ'!$N$7/IF(H251=0,I251,IF(I251&gt;H251,H251,I251)),0)*G251)</f>
        <v>360</v>
      </c>
      <c r="N251" s="19">
        <f t="shared" si="17"/>
        <v>0</v>
      </c>
      <c r="O251" s="66" t="b">
        <f t="shared" si="18"/>
        <v>1</v>
      </c>
      <c r="P251" s="67">
        <f t="shared" si="19"/>
        <v>72</v>
      </c>
    </row>
    <row r="252" spans="1:16" x14ac:dyDescent="0.45">
      <c r="A252" s="90" t="s">
        <v>62</v>
      </c>
      <c r="B252" s="90" t="s">
        <v>214</v>
      </c>
      <c r="C252" s="90" t="s">
        <v>15</v>
      </c>
      <c r="D252" s="91">
        <v>36</v>
      </c>
      <c r="E252" s="91">
        <v>20</v>
      </c>
      <c r="F252" s="92">
        <v>2</v>
      </c>
      <c r="G252" s="93">
        <v>8</v>
      </c>
      <c r="H252" s="68">
        <f t="array" ref="H252">INDEX('Нормативные затраты по МЗ'!$C$2:$C$132,MATCH(A252&amp;C252,'Нормативные затраты по МЗ'!$A$2:$A$132&amp;'Нормативные затраты по МЗ'!$B$2:$B$132,0))</f>
        <v>135.81</v>
      </c>
      <c r="I252" s="3">
        <f>HLOOKUP($C252,'Параметры ПФ'!$F$3:$K$4,2,FALSE)</f>
        <v>155.04</v>
      </c>
      <c r="J252" s="3">
        <f t="shared" si="15"/>
        <v>5432.4</v>
      </c>
      <c r="K252" s="4">
        <f>IF(J252&lt;'Параметры ПФ'!$N$7+0.01,'Стандартные программы'!J252,ROUNDDOWN('Параметры ПФ'!$N$7/IF(H252=0,I252,IF(I252&gt;H252,H252,I252)),0)*IF(H252=0,I252,IF(I252&gt;H252,H252,I252)))</f>
        <v>5432.4</v>
      </c>
      <c r="L252" s="3">
        <f t="shared" si="16"/>
        <v>43459.199999999997</v>
      </c>
      <c r="M252" s="25">
        <f>IF(J252&lt;'Параметры ПФ'!$N$7+0.01,E252*F252*G252,ROUNDDOWN('Параметры ПФ'!$N$7/IF(H252=0,I252,IF(I252&gt;H252,H252,I252)),0)*G252)</f>
        <v>320</v>
      </c>
      <c r="N252" s="19">
        <f t="shared" si="17"/>
        <v>0</v>
      </c>
      <c r="O252" s="66" t="b">
        <f t="shared" si="18"/>
        <v>1</v>
      </c>
      <c r="P252" s="67">
        <f t="shared" si="19"/>
        <v>72</v>
      </c>
    </row>
    <row r="253" spans="1:16" x14ac:dyDescent="0.45">
      <c r="A253" s="90" t="s">
        <v>62</v>
      </c>
      <c r="B253" s="90" t="s">
        <v>216</v>
      </c>
      <c r="C253" s="90" t="s">
        <v>15</v>
      </c>
      <c r="D253" s="91">
        <v>36</v>
      </c>
      <c r="E253" s="91">
        <v>20</v>
      </c>
      <c r="F253" s="92">
        <v>2</v>
      </c>
      <c r="G253" s="93">
        <v>8</v>
      </c>
      <c r="H253" s="68">
        <f t="array" ref="H253">INDEX('Нормативные затраты по МЗ'!$C$2:$C$132,MATCH(A253&amp;C253,'Нормативные затраты по МЗ'!$A$2:$A$132&amp;'Нормативные затраты по МЗ'!$B$2:$B$132,0))</f>
        <v>135.81</v>
      </c>
      <c r="I253" s="3">
        <f>HLOOKUP($C253,'Параметры ПФ'!$F$3:$K$4,2,FALSE)</f>
        <v>155.04</v>
      </c>
      <c r="J253" s="3">
        <f t="shared" si="15"/>
        <v>5432.4</v>
      </c>
      <c r="K253" s="4">
        <f>IF(J253&lt;'Параметры ПФ'!$N$7+0.01,'Стандартные программы'!J253,ROUNDDOWN('Параметры ПФ'!$N$7/IF(H253=0,I253,IF(I253&gt;H253,H253,I253)),0)*IF(H253=0,I253,IF(I253&gt;H253,H253,I253)))</f>
        <v>5432.4</v>
      </c>
      <c r="L253" s="3">
        <f t="shared" si="16"/>
        <v>43459.199999999997</v>
      </c>
      <c r="M253" s="25">
        <f>IF(J253&lt;'Параметры ПФ'!$N$7+0.01,E253*F253*G253,ROUNDDOWN('Параметры ПФ'!$N$7/IF(H253=0,I253,IF(I253&gt;H253,H253,I253)),0)*G253)</f>
        <v>320</v>
      </c>
      <c r="N253" s="19">
        <f t="shared" si="17"/>
        <v>0</v>
      </c>
      <c r="O253" s="66" t="b">
        <f t="shared" si="18"/>
        <v>1</v>
      </c>
      <c r="P253" s="67">
        <f t="shared" si="19"/>
        <v>72</v>
      </c>
    </row>
    <row r="254" spans="1:16" x14ac:dyDescent="0.45">
      <c r="A254" s="90" t="s">
        <v>62</v>
      </c>
      <c r="B254" s="90" t="s">
        <v>218</v>
      </c>
      <c r="C254" s="90" t="s">
        <v>34</v>
      </c>
      <c r="D254" s="91">
        <v>36</v>
      </c>
      <c r="E254" s="91">
        <v>20</v>
      </c>
      <c r="F254" s="92">
        <v>2</v>
      </c>
      <c r="G254" s="93">
        <v>9</v>
      </c>
      <c r="H254" s="68">
        <f t="array" ref="H254">INDEX('Нормативные затраты по МЗ'!$C$2:$C$132,MATCH(A254&amp;C254,'Нормативные затраты по МЗ'!$A$2:$A$132&amp;'Нормативные затраты по МЗ'!$B$2:$B$132,0))</f>
        <v>135.81</v>
      </c>
      <c r="I254" s="3">
        <f>HLOOKUP($C254,'Параметры ПФ'!$F$3:$K$4,2,FALSE)</f>
        <v>155.04</v>
      </c>
      <c r="J254" s="3">
        <f t="shared" si="15"/>
        <v>5432.4</v>
      </c>
      <c r="K254" s="4">
        <f>IF(J254&lt;'Параметры ПФ'!$N$7+0.01,'Стандартные программы'!J254,ROUNDDOWN('Параметры ПФ'!$N$7/IF(H254=0,I254,IF(I254&gt;H254,H254,I254)),0)*IF(H254=0,I254,IF(I254&gt;H254,H254,I254)))</f>
        <v>5432.4</v>
      </c>
      <c r="L254" s="3">
        <f t="shared" si="16"/>
        <v>48891.6</v>
      </c>
      <c r="M254" s="25">
        <f>IF(J254&lt;'Параметры ПФ'!$N$7+0.01,E254*F254*G254,ROUNDDOWN('Параметры ПФ'!$N$7/IF(H254=0,I254,IF(I254&gt;H254,H254,I254)),0)*G254)</f>
        <v>360</v>
      </c>
      <c r="N254" s="19">
        <f t="shared" si="17"/>
        <v>0</v>
      </c>
      <c r="O254" s="66" t="b">
        <f t="shared" si="18"/>
        <v>1</v>
      </c>
      <c r="P254" s="67">
        <f t="shared" si="19"/>
        <v>72</v>
      </c>
    </row>
    <row r="255" spans="1:16" x14ac:dyDescent="0.45">
      <c r="A255" s="90" t="s">
        <v>62</v>
      </c>
      <c r="B255" s="90" t="s">
        <v>219</v>
      </c>
      <c r="C255" s="90" t="s">
        <v>34</v>
      </c>
      <c r="D255" s="91">
        <v>36</v>
      </c>
      <c r="E255" s="91">
        <v>20</v>
      </c>
      <c r="F255" s="92">
        <v>2</v>
      </c>
      <c r="G255" s="93">
        <v>7</v>
      </c>
      <c r="H255" s="68">
        <f t="array" ref="H255">INDEX('Нормативные затраты по МЗ'!$C$2:$C$132,MATCH(A255&amp;C255,'Нормативные затраты по МЗ'!$A$2:$A$132&amp;'Нормативные затраты по МЗ'!$B$2:$B$132,0))</f>
        <v>135.81</v>
      </c>
      <c r="I255" s="3">
        <f>HLOOKUP($C255,'Параметры ПФ'!$F$3:$K$4,2,FALSE)</f>
        <v>155.04</v>
      </c>
      <c r="J255" s="3">
        <f t="shared" si="15"/>
        <v>5432.4</v>
      </c>
      <c r="K255" s="4">
        <f>IF(J255&lt;'Параметры ПФ'!$N$7+0.01,'Стандартные программы'!J255,ROUNDDOWN('Параметры ПФ'!$N$7/IF(H255=0,I255,IF(I255&gt;H255,H255,I255)),0)*IF(H255=0,I255,IF(I255&gt;H255,H255,I255)))</f>
        <v>5432.4</v>
      </c>
      <c r="L255" s="3">
        <f t="shared" si="16"/>
        <v>38026.800000000003</v>
      </c>
      <c r="M255" s="25">
        <f>IF(J255&lt;'Параметры ПФ'!$N$7+0.01,E255*F255*G255,ROUNDDOWN('Параметры ПФ'!$N$7/IF(H255=0,I255,IF(I255&gt;H255,H255,I255)),0)*G255)</f>
        <v>280</v>
      </c>
      <c r="N255" s="19">
        <f t="shared" si="17"/>
        <v>0</v>
      </c>
      <c r="O255" s="66" t="b">
        <f t="shared" si="18"/>
        <v>1</v>
      </c>
      <c r="P255" s="67">
        <f t="shared" si="19"/>
        <v>72</v>
      </c>
    </row>
    <row r="256" spans="1:16" x14ac:dyDescent="0.45">
      <c r="A256" s="90" t="s">
        <v>62</v>
      </c>
      <c r="B256" s="90" t="s">
        <v>220</v>
      </c>
      <c r="C256" s="90" t="s">
        <v>2</v>
      </c>
      <c r="D256" s="91">
        <v>36</v>
      </c>
      <c r="E256" s="91">
        <v>20</v>
      </c>
      <c r="F256" s="92">
        <v>2</v>
      </c>
      <c r="G256" s="93">
        <v>12</v>
      </c>
      <c r="H256" s="68">
        <f t="array" ref="H256">INDEX('Нормативные затраты по МЗ'!$C$2:$C$132,MATCH(A256&amp;C256,'Нормативные затраты по МЗ'!$A$2:$A$132&amp;'Нормативные затраты по МЗ'!$B$2:$B$132,0))</f>
        <v>135.81</v>
      </c>
      <c r="I256" s="3">
        <f>HLOOKUP($C256,'Параметры ПФ'!$F$3:$K$4,2,FALSE)</f>
        <v>155.04</v>
      </c>
      <c r="J256" s="3">
        <f t="shared" si="15"/>
        <v>5432.4</v>
      </c>
      <c r="K256" s="4">
        <f>IF(J256&lt;'Параметры ПФ'!$N$7+0.01,'Стандартные программы'!J256,ROUNDDOWN('Параметры ПФ'!$N$7/IF(H256=0,I256,IF(I256&gt;H256,H256,I256)),0)*IF(H256=0,I256,IF(I256&gt;H256,H256,I256)))</f>
        <v>5432.4</v>
      </c>
      <c r="L256" s="3">
        <f t="shared" si="16"/>
        <v>65188.800000000003</v>
      </c>
      <c r="M256" s="25">
        <f>IF(J256&lt;'Параметры ПФ'!$N$7+0.01,E256*F256*G256,ROUNDDOWN('Параметры ПФ'!$N$7/IF(H256=0,I256,IF(I256&gt;H256,H256,I256)),0)*G256)</f>
        <v>480</v>
      </c>
      <c r="N256" s="19">
        <f t="shared" si="17"/>
        <v>0</v>
      </c>
      <c r="O256" s="66" t="b">
        <f t="shared" si="18"/>
        <v>1</v>
      </c>
      <c r="P256" s="67">
        <f t="shared" si="19"/>
        <v>72</v>
      </c>
    </row>
    <row r="257" spans="1:16" x14ac:dyDescent="0.45">
      <c r="A257" s="90" t="s">
        <v>62</v>
      </c>
      <c r="B257" s="90" t="s">
        <v>221</v>
      </c>
      <c r="C257" s="90" t="s">
        <v>2</v>
      </c>
      <c r="D257" s="91">
        <v>36</v>
      </c>
      <c r="E257" s="91">
        <v>20</v>
      </c>
      <c r="F257" s="92">
        <v>2</v>
      </c>
      <c r="G257" s="93">
        <v>11</v>
      </c>
      <c r="H257" s="68">
        <f t="array" ref="H257">INDEX('Нормативные затраты по МЗ'!$C$2:$C$132,MATCH(A257&amp;C257,'Нормативные затраты по МЗ'!$A$2:$A$132&amp;'Нормативные затраты по МЗ'!$B$2:$B$132,0))</f>
        <v>135.81</v>
      </c>
      <c r="I257" s="3">
        <f>HLOOKUP($C257,'Параметры ПФ'!$F$3:$K$4,2,FALSE)</f>
        <v>155.04</v>
      </c>
      <c r="J257" s="3">
        <f t="shared" si="15"/>
        <v>5432.4</v>
      </c>
      <c r="K257" s="4">
        <f>IF(J257&lt;'Параметры ПФ'!$N$7+0.01,'Стандартные программы'!J257,ROUNDDOWN('Параметры ПФ'!$N$7/IF(H257=0,I257,IF(I257&gt;H257,H257,I257)),0)*IF(H257=0,I257,IF(I257&gt;H257,H257,I257)))</f>
        <v>5432.4</v>
      </c>
      <c r="L257" s="3">
        <f t="shared" si="16"/>
        <v>59756.4</v>
      </c>
      <c r="M257" s="25">
        <f>IF(J257&lt;'Параметры ПФ'!$N$7+0.01,E257*F257*G257,ROUNDDOWN('Параметры ПФ'!$N$7/IF(H257=0,I257,IF(I257&gt;H257,H257,I257)),0)*G257)</f>
        <v>440</v>
      </c>
      <c r="N257" s="19">
        <f t="shared" si="17"/>
        <v>0</v>
      </c>
      <c r="O257" s="66" t="b">
        <f t="shared" si="18"/>
        <v>1</v>
      </c>
      <c r="P257" s="67">
        <f t="shared" si="19"/>
        <v>72</v>
      </c>
    </row>
    <row r="258" spans="1:16" x14ac:dyDescent="0.45">
      <c r="A258" s="90" t="s">
        <v>62</v>
      </c>
      <c r="B258" s="90" t="s">
        <v>222</v>
      </c>
      <c r="C258" s="90" t="s">
        <v>2</v>
      </c>
      <c r="D258" s="91">
        <v>36</v>
      </c>
      <c r="E258" s="91">
        <v>20</v>
      </c>
      <c r="F258" s="92">
        <v>2</v>
      </c>
      <c r="G258" s="93">
        <v>8</v>
      </c>
      <c r="H258" s="68">
        <f t="array" ref="H258">INDEX('Нормативные затраты по МЗ'!$C$2:$C$132,MATCH(A258&amp;C258,'Нормативные затраты по МЗ'!$A$2:$A$132&amp;'Нормативные затраты по МЗ'!$B$2:$B$132,0))</f>
        <v>135.81</v>
      </c>
      <c r="I258" s="3">
        <f>HLOOKUP($C258,'Параметры ПФ'!$F$3:$K$4,2,FALSE)</f>
        <v>155.04</v>
      </c>
      <c r="J258" s="3">
        <f t="shared" ref="J258:J321" si="20">IF(H258=0,I258*F258*E258,IF(I258&gt;H258,H258*F258*E258,I258*F258*E258))</f>
        <v>5432.4</v>
      </c>
      <c r="K258" s="4">
        <f>IF(J258&lt;'Параметры ПФ'!$N$7+0.01,'Стандартные программы'!J258,ROUNDDOWN('Параметры ПФ'!$N$7/IF(H258=0,I258,IF(I258&gt;H258,H258,I258)),0)*IF(H258=0,I258,IF(I258&gt;H258,H258,I258)))</f>
        <v>5432.4</v>
      </c>
      <c r="L258" s="3">
        <f t="shared" ref="L258:L321" si="21">K258*G258</f>
        <v>43459.199999999997</v>
      </c>
      <c r="M258" s="25">
        <f>IF(J258&lt;'Параметры ПФ'!$N$7+0.01,E258*F258*G258,ROUNDDOWN('Параметры ПФ'!$N$7/IF(H258=0,I258,IF(I258&gt;H258,H258,I258)),0)*G258)</f>
        <v>320</v>
      </c>
      <c r="N258" s="19">
        <f t="shared" ref="N258:N321" si="22">IF(H258=0,I258*F258*E258,IF(I258&gt;H258,H258*F258*E258,I258*F258*E258))-K258</f>
        <v>0</v>
      </c>
      <c r="O258" s="66" t="b">
        <f t="shared" ref="O258:O321" si="23">IF(I258&gt;=H258,TRUE,FALSE)</f>
        <v>1</v>
      </c>
      <c r="P258" s="67">
        <f t="shared" ref="P258:P321" si="24">D258*F258</f>
        <v>72</v>
      </c>
    </row>
    <row r="259" spans="1:16" x14ac:dyDescent="0.45">
      <c r="A259" s="90" t="s">
        <v>62</v>
      </c>
      <c r="B259" s="90" t="s">
        <v>223</v>
      </c>
      <c r="C259" s="90" t="s">
        <v>34</v>
      </c>
      <c r="D259" s="91">
        <v>36</v>
      </c>
      <c r="E259" s="91">
        <v>20</v>
      </c>
      <c r="F259" s="92">
        <v>2</v>
      </c>
      <c r="G259" s="93">
        <v>10</v>
      </c>
      <c r="H259" s="68">
        <f t="array" ref="H259">INDEX('Нормативные затраты по МЗ'!$C$2:$C$132,MATCH(A259&amp;C259,'Нормативные затраты по МЗ'!$A$2:$A$132&amp;'Нормативные затраты по МЗ'!$B$2:$B$132,0))</f>
        <v>135.81</v>
      </c>
      <c r="I259" s="3">
        <f>HLOOKUP($C259,'Параметры ПФ'!$F$3:$K$4,2,FALSE)</f>
        <v>155.04</v>
      </c>
      <c r="J259" s="3">
        <f t="shared" si="20"/>
        <v>5432.4</v>
      </c>
      <c r="K259" s="4">
        <f>IF(J259&lt;'Параметры ПФ'!$N$7+0.01,'Стандартные программы'!J259,ROUNDDOWN('Параметры ПФ'!$N$7/IF(H259=0,I259,IF(I259&gt;H259,H259,I259)),0)*IF(H259=0,I259,IF(I259&gt;H259,H259,I259)))</f>
        <v>5432.4</v>
      </c>
      <c r="L259" s="3">
        <f t="shared" si="21"/>
        <v>54324</v>
      </c>
      <c r="M259" s="25">
        <f>IF(J259&lt;'Параметры ПФ'!$N$7+0.01,E259*F259*G259,ROUNDDOWN('Параметры ПФ'!$N$7/IF(H259=0,I259,IF(I259&gt;H259,H259,I259)),0)*G259)</f>
        <v>400</v>
      </c>
      <c r="N259" s="19">
        <f t="shared" si="22"/>
        <v>0</v>
      </c>
      <c r="O259" s="66" t="b">
        <f t="shared" si="23"/>
        <v>1</v>
      </c>
      <c r="P259" s="67">
        <f t="shared" si="24"/>
        <v>72</v>
      </c>
    </row>
    <row r="260" spans="1:16" x14ac:dyDescent="0.45">
      <c r="A260" s="90" t="s">
        <v>62</v>
      </c>
      <c r="B260" s="90" t="s">
        <v>224</v>
      </c>
      <c r="C260" s="90" t="s">
        <v>1</v>
      </c>
      <c r="D260" s="91">
        <v>36</v>
      </c>
      <c r="E260" s="91">
        <v>20</v>
      </c>
      <c r="F260" s="92">
        <v>2</v>
      </c>
      <c r="G260" s="93">
        <v>9</v>
      </c>
      <c r="H260" s="68">
        <f t="array" ref="H260">INDEX('Нормативные затраты по МЗ'!$C$2:$C$132,MATCH(A260&amp;C260,'Нормативные затраты по МЗ'!$A$2:$A$132&amp;'Нормативные затраты по МЗ'!$B$2:$B$132,0))</f>
        <v>135.81</v>
      </c>
      <c r="I260" s="3">
        <f>HLOOKUP($C260,'Параметры ПФ'!$F$3:$K$4,2,FALSE)</f>
        <v>155.04</v>
      </c>
      <c r="J260" s="3">
        <f t="shared" si="20"/>
        <v>5432.4</v>
      </c>
      <c r="K260" s="4">
        <f>IF(J260&lt;'Параметры ПФ'!$N$7+0.01,'Стандартные программы'!J260,ROUNDDOWN('Параметры ПФ'!$N$7/IF(H260=0,I260,IF(I260&gt;H260,H260,I260)),0)*IF(H260=0,I260,IF(I260&gt;H260,H260,I260)))</f>
        <v>5432.4</v>
      </c>
      <c r="L260" s="3">
        <f t="shared" si="21"/>
        <v>48891.6</v>
      </c>
      <c r="M260" s="25">
        <f>IF(J260&lt;'Параметры ПФ'!$N$7+0.01,E260*F260*G260,ROUNDDOWN('Параметры ПФ'!$N$7/IF(H260=0,I260,IF(I260&gt;H260,H260,I260)),0)*G260)</f>
        <v>360</v>
      </c>
      <c r="N260" s="19">
        <f t="shared" si="22"/>
        <v>0</v>
      </c>
      <c r="O260" s="66" t="b">
        <f t="shared" si="23"/>
        <v>1</v>
      </c>
      <c r="P260" s="67">
        <f t="shared" si="24"/>
        <v>72</v>
      </c>
    </row>
    <row r="261" spans="1:16" x14ac:dyDescent="0.45">
      <c r="A261" s="90" t="s">
        <v>62</v>
      </c>
      <c r="B261" s="90" t="s">
        <v>225</v>
      </c>
      <c r="C261" s="90" t="s">
        <v>1</v>
      </c>
      <c r="D261" s="91">
        <v>36</v>
      </c>
      <c r="E261" s="91">
        <v>20</v>
      </c>
      <c r="F261" s="92">
        <v>2</v>
      </c>
      <c r="G261" s="93">
        <v>8</v>
      </c>
      <c r="H261" s="68">
        <f t="array" ref="H261">INDEX('Нормативные затраты по МЗ'!$C$2:$C$132,MATCH(A261&amp;C261,'Нормативные затраты по МЗ'!$A$2:$A$132&amp;'Нормативные затраты по МЗ'!$B$2:$B$132,0))</f>
        <v>135.81</v>
      </c>
      <c r="I261" s="3">
        <f>HLOOKUP($C261,'Параметры ПФ'!$F$3:$K$4,2,FALSE)</f>
        <v>155.04</v>
      </c>
      <c r="J261" s="3">
        <f t="shared" si="20"/>
        <v>5432.4</v>
      </c>
      <c r="K261" s="4">
        <f>IF(J261&lt;'Параметры ПФ'!$N$7+0.01,'Стандартные программы'!J261,ROUNDDOWN('Параметры ПФ'!$N$7/IF(H261=0,I261,IF(I261&gt;H261,H261,I261)),0)*IF(H261=0,I261,IF(I261&gt;H261,H261,I261)))</f>
        <v>5432.4</v>
      </c>
      <c r="L261" s="3">
        <f t="shared" si="21"/>
        <v>43459.199999999997</v>
      </c>
      <c r="M261" s="25">
        <f>IF(J261&lt;'Параметры ПФ'!$N$7+0.01,E261*F261*G261,ROUNDDOWN('Параметры ПФ'!$N$7/IF(H261=0,I261,IF(I261&gt;H261,H261,I261)),0)*G261)</f>
        <v>320</v>
      </c>
      <c r="N261" s="19">
        <f t="shared" si="22"/>
        <v>0</v>
      </c>
      <c r="O261" s="66" t="b">
        <f t="shared" si="23"/>
        <v>1</v>
      </c>
      <c r="P261" s="67">
        <f t="shared" si="24"/>
        <v>72</v>
      </c>
    </row>
    <row r="262" spans="1:16" x14ac:dyDescent="0.45">
      <c r="A262" s="90" t="s">
        <v>62</v>
      </c>
      <c r="B262" s="90" t="s">
        <v>226</v>
      </c>
      <c r="C262" s="90" t="s">
        <v>1</v>
      </c>
      <c r="D262" s="91">
        <v>36</v>
      </c>
      <c r="E262" s="91">
        <v>20</v>
      </c>
      <c r="F262" s="92">
        <v>2</v>
      </c>
      <c r="G262" s="93">
        <v>10</v>
      </c>
      <c r="H262" s="68">
        <f t="array" ref="H262">INDEX('Нормативные затраты по МЗ'!$C$2:$C$132,MATCH(A262&amp;C262,'Нормативные затраты по МЗ'!$A$2:$A$132&amp;'Нормативные затраты по МЗ'!$B$2:$B$132,0))</f>
        <v>135.81</v>
      </c>
      <c r="I262" s="3">
        <f>HLOOKUP($C262,'Параметры ПФ'!$F$3:$K$4,2,FALSE)</f>
        <v>155.04</v>
      </c>
      <c r="J262" s="3">
        <f t="shared" si="20"/>
        <v>5432.4</v>
      </c>
      <c r="K262" s="4">
        <f>IF(J262&lt;'Параметры ПФ'!$N$7+0.01,'Стандартные программы'!J262,ROUNDDOWN('Параметры ПФ'!$N$7/IF(H262=0,I262,IF(I262&gt;H262,H262,I262)),0)*IF(H262=0,I262,IF(I262&gt;H262,H262,I262)))</f>
        <v>5432.4</v>
      </c>
      <c r="L262" s="3">
        <f t="shared" si="21"/>
        <v>54324</v>
      </c>
      <c r="M262" s="25">
        <f>IF(J262&lt;'Параметры ПФ'!$N$7+0.01,E262*F262*G262,ROUNDDOWN('Параметры ПФ'!$N$7/IF(H262=0,I262,IF(I262&gt;H262,H262,I262)),0)*G262)</f>
        <v>400</v>
      </c>
      <c r="N262" s="19">
        <f t="shared" si="22"/>
        <v>0</v>
      </c>
      <c r="O262" s="66" t="b">
        <f t="shared" si="23"/>
        <v>1</v>
      </c>
      <c r="P262" s="67">
        <f t="shared" si="24"/>
        <v>72</v>
      </c>
    </row>
    <row r="263" spans="1:16" x14ac:dyDescent="0.45">
      <c r="A263" s="90" t="s">
        <v>62</v>
      </c>
      <c r="B263" s="90" t="s">
        <v>227</v>
      </c>
      <c r="C263" s="90" t="s">
        <v>34</v>
      </c>
      <c r="D263" s="91">
        <v>36</v>
      </c>
      <c r="E263" s="91">
        <v>20</v>
      </c>
      <c r="F263" s="92">
        <v>2</v>
      </c>
      <c r="G263" s="93">
        <v>8</v>
      </c>
      <c r="H263" s="68">
        <f t="array" ref="H263">INDEX('Нормативные затраты по МЗ'!$C$2:$C$132,MATCH(A263&amp;C263,'Нормативные затраты по МЗ'!$A$2:$A$132&amp;'Нормативные затраты по МЗ'!$B$2:$B$132,0))</f>
        <v>135.81</v>
      </c>
      <c r="I263" s="3">
        <f>HLOOKUP($C263,'Параметры ПФ'!$F$3:$K$4,2,FALSE)</f>
        <v>155.04</v>
      </c>
      <c r="J263" s="3">
        <f t="shared" si="20"/>
        <v>5432.4</v>
      </c>
      <c r="K263" s="4">
        <f>IF(J263&lt;'Параметры ПФ'!$N$7+0.01,'Стандартные программы'!J263,ROUNDDOWN('Параметры ПФ'!$N$7/IF(H263=0,I263,IF(I263&gt;H263,H263,I263)),0)*IF(H263=0,I263,IF(I263&gt;H263,H263,I263)))</f>
        <v>5432.4</v>
      </c>
      <c r="L263" s="3">
        <f t="shared" si="21"/>
        <v>43459.199999999997</v>
      </c>
      <c r="M263" s="25">
        <f>IF(J263&lt;'Параметры ПФ'!$N$7+0.01,E263*F263*G263,ROUNDDOWN('Параметры ПФ'!$N$7/IF(H263=0,I263,IF(I263&gt;H263,H263,I263)),0)*G263)</f>
        <v>320</v>
      </c>
      <c r="N263" s="19">
        <f t="shared" si="22"/>
        <v>0</v>
      </c>
      <c r="O263" s="66" t="b">
        <f t="shared" si="23"/>
        <v>1</v>
      </c>
      <c r="P263" s="67">
        <f t="shared" si="24"/>
        <v>72</v>
      </c>
    </row>
    <row r="264" spans="1:16" x14ac:dyDescent="0.45">
      <c r="A264" s="90" t="s">
        <v>62</v>
      </c>
      <c r="B264" s="90" t="s">
        <v>228</v>
      </c>
      <c r="C264" s="90" t="s">
        <v>34</v>
      </c>
      <c r="D264" s="91">
        <v>36</v>
      </c>
      <c r="E264" s="91">
        <v>20</v>
      </c>
      <c r="F264" s="92">
        <v>2</v>
      </c>
      <c r="G264" s="93">
        <v>8</v>
      </c>
      <c r="H264" s="68">
        <f t="array" ref="H264">INDEX('Нормативные затраты по МЗ'!$C$2:$C$132,MATCH(A264&amp;C264,'Нормативные затраты по МЗ'!$A$2:$A$132&amp;'Нормативные затраты по МЗ'!$B$2:$B$132,0))</f>
        <v>135.81</v>
      </c>
      <c r="I264" s="3">
        <f>HLOOKUP($C264,'Параметры ПФ'!$F$3:$K$4,2,FALSE)</f>
        <v>155.04</v>
      </c>
      <c r="J264" s="3">
        <f t="shared" si="20"/>
        <v>5432.4</v>
      </c>
      <c r="K264" s="4">
        <f>IF(J264&lt;'Параметры ПФ'!$N$7+0.01,'Стандартные программы'!J264,ROUNDDOWN('Параметры ПФ'!$N$7/IF(H264=0,I264,IF(I264&gt;H264,H264,I264)),0)*IF(H264=0,I264,IF(I264&gt;H264,H264,I264)))</f>
        <v>5432.4</v>
      </c>
      <c r="L264" s="3">
        <f t="shared" si="21"/>
        <v>43459.199999999997</v>
      </c>
      <c r="M264" s="25">
        <f>IF(J264&lt;'Параметры ПФ'!$N$7+0.01,E264*F264*G264,ROUNDDOWN('Параметры ПФ'!$N$7/IF(H264=0,I264,IF(I264&gt;H264,H264,I264)),0)*G264)</f>
        <v>320</v>
      </c>
      <c r="N264" s="19">
        <f t="shared" si="22"/>
        <v>0</v>
      </c>
      <c r="O264" s="66" t="b">
        <f t="shared" si="23"/>
        <v>1</v>
      </c>
      <c r="P264" s="67">
        <f t="shared" si="24"/>
        <v>72</v>
      </c>
    </row>
    <row r="265" spans="1:16" x14ac:dyDescent="0.45">
      <c r="A265" s="90" t="s">
        <v>62</v>
      </c>
      <c r="B265" s="90" t="s">
        <v>229</v>
      </c>
      <c r="C265" s="90" t="s">
        <v>34</v>
      </c>
      <c r="D265" s="91">
        <v>36</v>
      </c>
      <c r="E265" s="91">
        <v>20</v>
      </c>
      <c r="F265" s="92">
        <v>2</v>
      </c>
      <c r="G265" s="93">
        <v>7</v>
      </c>
      <c r="H265" s="68">
        <f t="array" ref="H265">INDEX('Нормативные затраты по МЗ'!$C$2:$C$132,MATCH(A265&amp;C265,'Нормативные затраты по МЗ'!$A$2:$A$132&amp;'Нормативные затраты по МЗ'!$B$2:$B$132,0))</f>
        <v>135.81</v>
      </c>
      <c r="I265" s="3">
        <f>HLOOKUP($C265,'Параметры ПФ'!$F$3:$K$4,2,FALSE)</f>
        <v>155.04</v>
      </c>
      <c r="J265" s="3">
        <f t="shared" si="20"/>
        <v>5432.4</v>
      </c>
      <c r="K265" s="4">
        <f>IF(J265&lt;'Параметры ПФ'!$N$7+0.01,'Стандартные программы'!J265,ROUNDDOWN('Параметры ПФ'!$N$7/IF(H265=0,I265,IF(I265&gt;H265,H265,I265)),0)*IF(H265=0,I265,IF(I265&gt;H265,H265,I265)))</f>
        <v>5432.4</v>
      </c>
      <c r="L265" s="3">
        <f t="shared" si="21"/>
        <v>38026.800000000003</v>
      </c>
      <c r="M265" s="25">
        <f>IF(J265&lt;'Параметры ПФ'!$N$7+0.01,E265*F265*G265,ROUNDDOWN('Параметры ПФ'!$N$7/IF(H265=0,I265,IF(I265&gt;H265,H265,I265)),0)*G265)</f>
        <v>280</v>
      </c>
      <c r="N265" s="19">
        <f t="shared" si="22"/>
        <v>0</v>
      </c>
      <c r="O265" s="66" t="b">
        <f t="shared" si="23"/>
        <v>1</v>
      </c>
      <c r="P265" s="67">
        <f t="shared" si="24"/>
        <v>72</v>
      </c>
    </row>
    <row r="266" spans="1:16" x14ac:dyDescent="0.45">
      <c r="A266" s="90" t="s">
        <v>62</v>
      </c>
      <c r="B266" s="90" t="s">
        <v>230</v>
      </c>
      <c r="C266" s="90" t="s">
        <v>34</v>
      </c>
      <c r="D266" s="91">
        <v>36</v>
      </c>
      <c r="E266" s="91">
        <v>20</v>
      </c>
      <c r="F266" s="92">
        <v>2</v>
      </c>
      <c r="G266" s="93">
        <v>8</v>
      </c>
      <c r="H266" s="68">
        <f t="array" ref="H266">INDEX('Нормативные затраты по МЗ'!$C$2:$C$132,MATCH(A266&amp;C266,'Нормативные затраты по МЗ'!$A$2:$A$132&amp;'Нормативные затраты по МЗ'!$B$2:$B$132,0))</f>
        <v>135.81</v>
      </c>
      <c r="I266" s="3">
        <f>HLOOKUP($C266,'Параметры ПФ'!$F$3:$K$4,2,FALSE)</f>
        <v>155.04</v>
      </c>
      <c r="J266" s="3">
        <f t="shared" si="20"/>
        <v>5432.4</v>
      </c>
      <c r="K266" s="4">
        <f>IF(J266&lt;'Параметры ПФ'!$N$7+0.01,'Стандартные программы'!J266,ROUNDDOWN('Параметры ПФ'!$N$7/IF(H266=0,I266,IF(I266&gt;H266,H266,I266)),0)*IF(H266=0,I266,IF(I266&gt;H266,H266,I266)))</f>
        <v>5432.4</v>
      </c>
      <c r="L266" s="3">
        <f t="shared" si="21"/>
        <v>43459.199999999997</v>
      </c>
      <c r="M266" s="25">
        <f>IF(J266&lt;'Параметры ПФ'!$N$7+0.01,E266*F266*G266,ROUNDDOWN('Параметры ПФ'!$N$7/IF(H266=0,I266,IF(I266&gt;H266,H266,I266)),0)*G266)</f>
        <v>320</v>
      </c>
      <c r="N266" s="19">
        <f t="shared" si="22"/>
        <v>0</v>
      </c>
      <c r="O266" s="66" t="b">
        <f t="shared" si="23"/>
        <v>1</v>
      </c>
      <c r="P266" s="67">
        <f t="shared" si="24"/>
        <v>72</v>
      </c>
    </row>
    <row r="267" spans="1:16" x14ac:dyDescent="0.45">
      <c r="A267" s="90" t="s">
        <v>62</v>
      </c>
      <c r="B267" s="90" t="s">
        <v>231</v>
      </c>
      <c r="C267" s="90" t="s">
        <v>16</v>
      </c>
      <c r="D267" s="91">
        <v>36</v>
      </c>
      <c r="E267" s="91">
        <v>20</v>
      </c>
      <c r="F267" s="92">
        <v>2</v>
      </c>
      <c r="G267" s="93">
        <v>10</v>
      </c>
      <c r="H267" s="68">
        <f t="array" ref="H267">INDEX('Нормативные затраты по МЗ'!$C$2:$C$132,MATCH(A267&amp;C267,'Нормативные затраты по МЗ'!$A$2:$A$132&amp;'Нормативные затраты по МЗ'!$B$2:$B$132,0))</f>
        <v>135.81</v>
      </c>
      <c r="I267" s="3">
        <f>HLOOKUP($C267,'Параметры ПФ'!$F$3:$K$4,2,FALSE)</f>
        <v>155.04</v>
      </c>
      <c r="J267" s="3">
        <f t="shared" si="20"/>
        <v>5432.4</v>
      </c>
      <c r="K267" s="4">
        <f>IF(J267&lt;'Параметры ПФ'!$N$7+0.01,'Стандартные программы'!J267,ROUNDDOWN('Параметры ПФ'!$N$7/IF(H267=0,I267,IF(I267&gt;H267,H267,I267)),0)*IF(H267=0,I267,IF(I267&gt;H267,H267,I267)))</f>
        <v>5432.4</v>
      </c>
      <c r="L267" s="3">
        <f t="shared" si="21"/>
        <v>54324</v>
      </c>
      <c r="M267" s="25">
        <f>IF(J267&lt;'Параметры ПФ'!$N$7+0.01,E267*F267*G267,ROUNDDOWN('Параметры ПФ'!$N$7/IF(H267=0,I267,IF(I267&gt;H267,H267,I267)),0)*G267)</f>
        <v>400</v>
      </c>
      <c r="N267" s="19">
        <f t="shared" si="22"/>
        <v>0</v>
      </c>
      <c r="O267" s="66" t="b">
        <f t="shared" si="23"/>
        <v>1</v>
      </c>
      <c r="P267" s="67">
        <f t="shared" si="24"/>
        <v>72</v>
      </c>
    </row>
    <row r="268" spans="1:16" x14ac:dyDescent="0.45">
      <c r="A268" s="90" t="s">
        <v>62</v>
      </c>
      <c r="B268" s="90" t="s">
        <v>232</v>
      </c>
      <c r="C268" s="90" t="s">
        <v>16</v>
      </c>
      <c r="D268" s="91">
        <v>36</v>
      </c>
      <c r="E268" s="91">
        <v>20</v>
      </c>
      <c r="F268" s="92">
        <v>2</v>
      </c>
      <c r="G268" s="93">
        <v>8</v>
      </c>
      <c r="H268" s="68">
        <f t="array" ref="H268">INDEX('Нормативные затраты по МЗ'!$C$2:$C$132,MATCH(A268&amp;C268,'Нормативные затраты по МЗ'!$A$2:$A$132&amp;'Нормативные затраты по МЗ'!$B$2:$B$132,0))</f>
        <v>135.81</v>
      </c>
      <c r="I268" s="3">
        <f>HLOOKUP($C268,'Параметры ПФ'!$F$3:$K$4,2,FALSE)</f>
        <v>155.04</v>
      </c>
      <c r="J268" s="3">
        <f t="shared" si="20"/>
        <v>5432.4</v>
      </c>
      <c r="K268" s="4">
        <f>IF(J268&lt;'Параметры ПФ'!$N$7+0.01,'Стандартные программы'!J268,ROUNDDOWN('Параметры ПФ'!$N$7/IF(H268=0,I268,IF(I268&gt;H268,H268,I268)),0)*IF(H268=0,I268,IF(I268&gt;H268,H268,I268)))</f>
        <v>5432.4</v>
      </c>
      <c r="L268" s="3">
        <f t="shared" si="21"/>
        <v>43459.199999999997</v>
      </c>
      <c r="M268" s="25">
        <f>IF(J268&lt;'Параметры ПФ'!$N$7+0.01,E268*F268*G268,ROUNDDOWN('Параметры ПФ'!$N$7/IF(H268=0,I268,IF(I268&gt;H268,H268,I268)),0)*G268)</f>
        <v>320</v>
      </c>
      <c r="N268" s="19">
        <f t="shared" si="22"/>
        <v>0</v>
      </c>
      <c r="O268" s="66" t="b">
        <f t="shared" si="23"/>
        <v>1</v>
      </c>
      <c r="P268" s="67">
        <f t="shared" si="24"/>
        <v>72</v>
      </c>
    </row>
    <row r="269" spans="1:16" x14ac:dyDescent="0.45">
      <c r="A269" s="90" t="s">
        <v>62</v>
      </c>
      <c r="B269" s="90" t="s">
        <v>233</v>
      </c>
      <c r="C269" s="90" t="s">
        <v>2</v>
      </c>
      <c r="D269" s="91">
        <v>36</v>
      </c>
      <c r="E269" s="91">
        <v>20</v>
      </c>
      <c r="F269" s="92">
        <v>2</v>
      </c>
      <c r="G269" s="93">
        <v>9</v>
      </c>
      <c r="H269" s="68">
        <f t="array" ref="H269">INDEX('Нормативные затраты по МЗ'!$C$2:$C$132,MATCH(A269&amp;C269,'Нормативные затраты по МЗ'!$A$2:$A$132&amp;'Нормативные затраты по МЗ'!$B$2:$B$132,0))</f>
        <v>135.81</v>
      </c>
      <c r="I269" s="3">
        <f>HLOOKUP($C269,'Параметры ПФ'!$F$3:$K$4,2,FALSE)</f>
        <v>155.04</v>
      </c>
      <c r="J269" s="3">
        <f t="shared" si="20"/>
        <v>5432.4</v>
      </c>
      <c r="K269" s="4">
        <f>IF(J269&lt;'Параметры ПФ'!$N$7+0.01,'Стандартные программы'!J269,ROUNDDOWN('Параметры ПФ'!$N$7/IF(H269=0,I269,IF(I269&gt;H269,H269,I269)),0)*IF(H269=0,I269,IF(I269&gt;H269,H269,I269)))</f>
        <v>5432.4</v>
      </c>
      <c r="L269" s="3">
        <f t="shared" si="21"/>
        <v>48891.6</v>
      </c>
      <c r="M269" s="25">
        <f>IF(J269&lt;'Параметры ПФ'!$N$7+0.01,E269*F269*G269,ROUNDDOWN('Параметры ПФ'!$N$7/IF(H269=0,I269,IF(I269&gt;H269,H269,I269)),0)*G269)</f>
        <v>360</v>
      </c>
      <c r="N269" s="19">
        <f t="shared" si="22"/>
        <v>0</v>
      </c>
      <c r="O269" s="66" t="b">
        <f t="shared" si="23"/>
        <v>1</v>
      </c>
      <c r="P269" s="67">
        <f t="shared" si="24"/>
        <v>72</v>
      </c>
    </row>
    <row r="270" spans="1:16" x14ac:dyDescent="0.45">
      <c r="A270" s="90" t="s">
        <v>62</v>
      </c>
      <c r="B270" s="90" t="s">
        <v>234</v>
      </c>
      <c r="C270" s="90" t="s">
        <v>1</v>
      </c>
      <c r="D270" s="91">
        <v>36</v>
      </c>
      <c r="E270" s="91">
        <v>20</v>
      </c>
      <c r="F270" s="92">
        <v>2</v>
      </c>
      <c r="G270" s="93">
        <v>10</v>
      </c>
      <c r="H270" s="68">
        <f t="array" ref="H270">INDEX('Нормативные затраты по МЗ'!$C$2:$C$132,MATCH(A270&amp;C270,'Нормативные затраты по МЗ'!$A$2:$A$132&amp;'Нормативные затраты по МЗ'!$B$2:$B$132,0))</f>
        <v>135.81</v>
      </c>
      <c r="I270" s="3">
        <f>HLOOKUP($C270,'Параметры ПФ'!$F$3:$K$4,2,FALSE)</f>
        <v>155.04</v>
      </c>
      <c r="J270" s="3">
        <f t="shared" si="20"/>
        <v>5432.4</v>
      </c>
      <c r="K270" s="4">
        <f>IF(J270&lt;'Параметры ПФ'!$N$7+0.01,'Стандартные программы'!J270,ROUNDDOWN('Параметры ПФ'!$N$7/IF(H270=0,I270,IF(I270&gt;H270,H270,I270)),0)*IF(H270=0,I270,IF(I270&gt;H270,H270,I270)))</f>
        <v>5432.4</v>
      </c>
      <c r="L270" s="3">
        <f t="shared" si="21"/>
        <v>54324</v>
      </c>
      <c r="M270" s="25">
        <f>IF(J270&lt;'Параметры ПФ'!$N$7+0.01,E270*F270*G270,ROUNDDOWN('Параметры ПФ'!$N$7/IF(H270=0,I270,IF(I270&gt;H270,H270,I270)),0)*G270)</f>
        <v>400</v>
      </c>
      <c r="N270" s="19">
        <f t="shared" si="22"/>
        <v>0</v>
      </c>
      <c r="O270" s="66" t="b">
        <f t="shared" si="23"/>
        <v>1</v>
      </c>
      <c r="P270" s="67">
        <f t="shared" si="24"/>
        <v>72</v>
      </c>
    </row>
    <row r="271" spans="1:16" x14ac:dyDescent="0.45">
      <c r="A271" s="90" t="s">
        <v>62</v>
      </c>
      <c r="B271" s="90" t="s">
        <v>235</v>
      </c>
      <c r="C271" s="90" t="s">
        <v>1</v>
      </c>
      <c r="D271" s="91">
        <v>36</v>
      </c>
      <c r="E271" s="91">
        <v>20</v>
      </c>
      <c r="F271" s="92">
        <v>2</v>
      </c>
      <c r="G271" s="93">
        <v>12</v>
      </c>
      <c r="H271" s="68">
        <f t="array" ref="H271">INDEX('Нормативные затраты по МЗ'!$C$2:$C$132,MATCH(A271&amp;C271,'Нормативные затраты по МЗ'!$A$2:$A$132&amp;'Нормативные затраты по МЗ'!$B$2:$B$132,0))</f>
        <v>135.81</v>
      </c>
      <c r="I271" s="3">
        <f>HLOOKUP($C271,'Параметры ПФ'!$F$3:$K$4,2,FALSE)</f>
        <v>155.04</v>
      </c>
      <c r="J271" s="3">
        <f t="shared" si="20"/>
        <v>5432.4</v>
      </c>
      <c r="K271" s="4">
        <f>IF(J271&lt;'Параметры ПФ'!$N$7+0.01,'Стандартные программы'!J271,ROUNDDOWN('Параметры ПФ'!$N$7/IF(H271=0,I271,IF(I271&gt;H271,H271,I271)),0)*IF(H271=0,I271,IF(I271&gt;H271,H271,I271)))</f>
        <v>5432.4</v>
      </c>
      <c r="L271" s="3">
        <f t="shared" si="21"/>
        <v>65188.800000000003</v>
      </c>
      <c r="M271" s="25">
        <f>IF(J271&lt;'Параметры ПФ'!$N$7+0.01,E271*F271*G271,ROUNDDOWN('Параметры ПФ'!$N$7/IF(H271=0,I271,IF(I271&gt;H271,H271,I271)),0)*G271)</f>
        <v>480</v>
      </c>
      <c r="N271" s="19">
        <f t="shared" si="22"/>
        <v>0</v>
      </c>
      <c r="O271" s="66" t="b">
        <f t="shared" si="23"/>
        <v>1</v>
      </c>
      <c r="P271" s="67">
        <f t="shared" si="24"/>
        <v>72</v>
      </c>
    </row>
    <row r="272" spans="1:16" x14ac:dyDescent="0.45">
      <c r="A272" s="90" t="s">
        <v>62</v>
      </c>
      <c r="B272" s="90" t="s">
        <v>236</v>
      </c>
      <c r="C272" s="90" t="s">
        <v>15</v>
      </c>
      <c r="D272" s="91">
        <v>36</v>
      </c>
      <c r="E272" s="91">
        <v>20</v>
      </c>
      <c r="F272" s="92">
        <v>2</v>
      </c>
      <c r="G272" s="93">
        <v>12</v>
      </c>
      <c r="H272" s="68">
        <f t="array" ref="H272">INDEX('Нормативные затраты по МЗ'!$C$2:$C$132,MATCH(A272&amp;C272,'Нормативные затраты по МЗ'!$A$2:$A$132&amp;'Нормативные затраты по МЗ'!$B$2:$B$132,0))</f>
        <v>135.81</v>
      </c>
      <c r="I272" s="3">
        <f>HLOOKUP($C272,'Параметры ПФ'!$F$3:$K$4,2,FALSE)</f>
        <v>155.04</v>
      </c>
      <c r="J272" s="3">
        <f t="shared" si="20"/>
        <v>5432.4</v>
      </c>
      <c r="K272" s="4">
        <f>IF(J272&lt;'Параметры ПФ'!$N$7+0.01,'Стандартные программы'!J272,ROUNDDOWN('Параметры ПФ'!$N$7/IF(H272=0,I272,IF(I272&gt;H272,H272,I272)),0)*IF(H272=0,I272,IF(I272&gt;H272,H272,I272)))</f>
        <v>5432.4</v>
      </c>
      <c r="L272" s="3">
        <f t="shared" si="21"/>
        <v>65188.800000000003</v>
      </c>
      <c r="M272" s="25">
        <f>IF(J272&lt;'Параметры ПФ'!$N$7+0.01,E272*F272*G272,ROUNDDOWN('Параметры ПФ'!$N$7/IF(H272=0,I272,IF(I272&gt;H272,H272,I272)),0)*G272)</f>
        <v>480</v>
      </c>
      <c r="N272" s="19">
        <f t="shared" si="22"/>
        <v>0</v>
      </c>
      <c r="O272" s="66" t="b">
        <f t="shared" si="23"/>
        <v>1</v>
      </c>
      <c r="P272" s="67">
        <f t="shared" si="24"/>
        <v>72</v>
      </c>
    </row>
    <row r="273" spans="1:16" x14ac:dyDescent="0.45">
      <c r="A273" s="90" t="s">
        <v>62</v>
      </c>
      <c r="B273" s="90" t="s">
        <v>237</v>
      </c>
      <c r="C273" s="90" t="s">
        <v>1</v>
      </c>
      <c r="D273" s="91">
        <v>36</v>
      </c>
      <c r="E273" s="91">
        <v>20</v>
      </c>
      <c r="F273" s="92">
        <v>2</v>
      </c>
      <c r="G273" s="93">
        <v>12</v>
      </c>
      <c r="H273" s="68">
        <f t="array" ref="H273">INDEX('Нормативные затраты по МЗ'!$C$2:$C$132,MATCH(A273&amp;C273,'Нормативные затраты по МЗ'!$A$2:$A$132&amp;'Нормативные затраты по МЗ'!$B$2:$B$132,0))</f>
        <v>135.81</v>
      </c>
      <c r="I273" s="3">
        <f>HLOOKUP($C273,'Параметры ПФ'!$F$3:$K$4,2,FALSE)</f>
        <v>155.04</v>
      </c>
      <c r="J273" s="3">
        <f t="shared" si="20"/>
        <v>5432.4</v>
      </c>
      <c r="K273" s="4">
        <f>IF(J273&lt;'Параметры ПФ'!$N$7+0.01,'Стандартные программы'!J273,ROUNDDOWN('Параметры ПФ'!$N$7/IF(H273=0,I273,IF(I273&gt;H273,H273,I273)),0)*IF(H273=0,I273,IF(I273&gt;H273,H273,I273)))</f>
        <v>5432.4</v>
      </c>
      <c r="L273" s="3">
        <f t="shared" si="21"/>
        <v>65188.800000000003</v>
      </c>
      <c r="M273" s="25">
        <f>IF(J273&lt;'Параметры ПФ'!$N$7+0.01,E273*F273*G273,ROUNDDOWN('Параметры ПФ'!$N$7/IF(H273=0,I273,IF(I273&gt;H273,H273,I273)),0)*G273)</f>
        <v>480</v>
      </c>
      <c r="N273" s="19">
        <f t="shared" si="22"/>
        <v>0</v>
      </c>
      <c r="O273" s="66" t="b">
        <f t="shared" si="23"/>
        <v>1</v>
      </c>
      <c r="P273" s="67">
        <f t="shared" si="24"/>
        <v>72</v>
      </c>
    </row>
    <row r="274" spans="1:16" x14ac:dyDescent="0.45">
      <c r="A274" s="90" t="s">
        <v>62</v>
      </c>
      <c r="B274" s="90" t="s">
        <v>238</v>
      </c>
      <c r="C274" s="90" t="s">
        <v>1</v>
      </c>
      <c r="D274" s="91">
        <v>36</v>
      </c>
      <c r="E274" s="91">
        <v>20</v>
      </c>
      <c r="F274" s="92">
        <v>2</v>
      </c>
      <c r="G274" s="93">
        <v>12</v>
      </c>
      <c r="H274" s="68">
        <f t="array" ref="H274">INDEX('Нормативные затраты по МЗ'!$C$2:$C$132,MATCH(A274&amp;C274,'Нормативные затраты по МЗ'!$A$2:$A$132&amp;'Нормативные затраты по МЗ'!$B$2:$B$132,0))</f>
        <v>135.81</v>
      </c>
      <c r="I274" s="3">
        <f>HLOOKUP($C274,'Параметры ПФ'!$F$3:$K$4,2,FALSE)</f>
        <v>155.04</v>
      </c>
      <c r="J274" s="3">
        <f t="shared" si="20"/>
        <v>5432.4</v>
      </c>
      <c r="K274" s="4">
        <f>IF(J274&lt;'Параметры ПФ'!$N$7+0.01,'Стандартные программы'!J274,ROUNDDOWN('Параметры ПФ'!$N$7/IF(H274=0,I274,IF(I274&gt;H274,H274,I274)),0)*IF(H274=0,I274,IF(I274&gt;H274,H274,I274)))</f>
        <v>5432.4</v>
      </c>
      <c r="L274" s="3">
        <f t="shared" si="21"/>
        <v>65188.800000000003</v>
      </c>
      <c r="M274" s="25">
        <f>IF(J274&lt;'Параметры ПФ'!$N$7+0.01,E274*F274*G274,ROUNDDOWN('Параметры ПФ'!$N$7/IF(H274=0,I274,IF(I274&gt;H274,H274,I274)),0)*G274)</f>
        <v>480</v>
      </c>
      <c r="N274" s="19">
        <f t="shared" si="22"/>
        <v>0</v>
      </c>
      <c r="O274" s="66" t="b">
        <f t="shared" si="23"/>
        <v>1</v>
      </c>
      <c r="P274" s="67">
        <f t="shared" si="24"/>
        <v>72</v>
      </c>
    </row>
    <row r="275" spans="1:16" x14ac:dyDescent="0.45">
      <c r="A275" s="90" t="s">
        <v>62</v>
      </c>
      <c r="B275" s="90" t="s">
        <v>239</v>
      </c>
      <c r="C275" s="90" t="s">
        <v>15</v>
      </c>
      <c r="D275" s="91">
        <v>36</v>
      </c>
      <c r="E275" s="91">
        <v>20</v>
      </c>
      <c r="F275" s="92">
        <v>2</v>
      </c>
      <c r="G275" s="93">
        <v>12</v>
      </c>
      <c r="H275" s="68">
        <f t="array" ref="H275">INDEX('Нормативные затраты по МЗ'!$C$2:$C$132,MATCH(A275&amp;C275,'Нормативные затраты по МЗ'!$A$2:$A$132&amp;'Нормативные затраты по МЗ'!$B$2:$B$132,0))</f>
        <v>135.81</v>
      </c>
      <c r="I275" s="3">
        <f>HLOOKUP($C275,'Параметры ПФ'!$F$3:$K$4,2,FALSE)</f>
        <v>155.04</v>
      </c>
      <c r="J275" s="3">
        <f t="shared" si="20"/>
        <v>5432.4</v>
      </c>
      <c r="K275" s="4">
        <f>IF(J275&lt;'Параметры ПФ'!$N$7+0.01,'Стандартные программы'!J275,ROUNDDOWN('Параметры ПФ'!$N$7/IF(H275=0,I275,IF(I275&gt;H275,H275,I275)),0)*IF(H275=0,I275,IF(I275&gt;H275,H275,I275)))</f>
        <v>5432.4</v>
      </c>
      <c r="L275" s="3">
        <f t="shared" si="21"/>
        <v>65188.800000000003</v>
      </c>
      <c r="M275" s="25">
        <f>IF(J275&lt;'Параметры ПФ'!$N$7+0.01,E275*F275*G275,ROUNDDOWN('Параметры ПФ'!$N$7/IF(H275=0,I275,IF(I275&gt;H275,H275,I275)),0)*G275)</f>
        <v>480</v>
      </c>
      <c r="N275" s="19">
        <f t="shared" si="22"/>
        <v>0</v>
      </c>
      <c r="O275" s="66" t="b">
        <f t="shared" si="23"/>
        <v>1</v>
      </c>
      <c r="P275" s="67">
        <f t="shared" si="24"/>
        <v>72</v>
      </c>
    </row>
    <row r="276" spans="1:16" x14ac:dyDescent="0.45">
      <c r="A276" s="90" t="s">
        <v>62</v>
      </c>
      <c r="B276" s="90" t="s">
        <v>240</v>
      </c>
      <c r="C276" s="90" t="s">
        <v>34</v>
      </c>
      <c r="D276" s="91">
        <v>36</v>
      </c>
      <c r="E276" s="91">
        <v>20</v>
      </c>
      <c r="F276" s="92">
        <v>2</v>
      </c>
      <c r="G276" s="93">
        <v>13</v>
      </c>
      <c r="H276" s="68">
        <f t="array" ref="H276">INDEX('Нормативные затраты по МЗ'!$C$2:$C$132,MATCH(A276&amp;C276,'Нормативные затраты по МЗ'!$A$2:$A$132&amp;'Нормативные затраты по МЗ'!$B$2:$B$132,0))</f>
        <v>135.81</v>
      </c>
      <c r="I276" s="3">
        <f>HLOOKUP($C276,'Параметры ПФ'!$F$3:$K$4,2,FALSE)</f>
        <v>155.04</v>
      </c>
      <c r="J276" s="3">
        <f t="shared" si="20"/>
        <v>5432.4</v>
      </c>
      <c r="K276" s="4">
        <f>IF(J276&lt;'Параметры ПФ'!$N$7+0.01,'Стандартные программы'!J276,ROUNDDOWN('Параметры ПФ'!$N$7/IF(H276=0,I276,IF(I276&gt;H276,H276,I276)),0)*IF(H276=0,I276,IF(I276&gt;H276,H276,I276)))</f>
        <v>5432.4</v>
      </c>
      <c r="L276" s="3">
        <f t="shared" si="21"/>
        <v>70621.2</v>
      </c>
      <c r="M276" s="25">
        <f>IF(J276&lt;'Параметры ПФ'!$N$7+0.01,E276*F276*G276,ROUNDDOWN('Параметры ПФ'!$N$7/IF(H276=0,I276,IF(I276&gt;H276,H276,I276)),0)*G276)</f>
        <v>520</v>
      </c>
      <c r="N276" s="19">
        <f t="shared" si="22"/>
        <v>0</v>
      </c>
      <c r="O276" s="66" t="b">
        <f t="shared" si="23"/>
        <v>1</v>
      </c>
      <c r="P276" s="67">
        <f t="shared" si="24"/>
        <v>72</v>
      </c>
    </row>
    <row r="277" spans="1:16" x14ac:dyDescent="0.45">
      <c r="A277" s="90" t="s">
        <v>62</v>
      </c>
      <c r="B277" s="90" t="s">
        <v>241</v>
      </c>
      <c r="C277" s="90" t="s">
        <v>34</v>
      </c>
      <c r="D277" s="91">
        <v>36</v>
      </c>
      <c r="E277" s="91">
        <v>20</v>
      </c>
      <c r="F277" s="92">
        <v>2</v>
      </c>
      <c r="G277" s="93">
        <v>7</v>
      </c>
      <c r="H277" s="68">
        <f t="array" ref="H277">INDEX('Нормативные затраты по МЗ'!$C$2:$C$132,MATCH(A277&amp;C277,'Нормативные затраты по МЗ'!$A$2:$A$132&amp;'Нормативные затраты по МЗ'!$B$2:$B$132,0))</f>
        <v>135.81</v>
      </c>
      <c r="I277" s="3">
        <f>HLOOKUP($C277,'Параметры ПФ'!$F$3:$K$4,2,FALSE)</f>
        <v>155.04</v>
      </c>
      <c r="J277" s="3">
        <f t="shared" si="20"/>
        <v>5432.4</v>
      </c>
      <c r="K277" s="4">
        <f>IF(J277&lt;'Параметры ПФ'!$N$7+0.01,'Стандартные программы'!J277,ROUNDDOWN('Параметры ПФ'!$N$7/IF(H277=0,I277,IF(I277&gt;H277,H277,I277)),0)*IF(H277=0,I277,IF(I277&gt;H277,H277,I277)))</f>
        <v>5432.4</v>
      </c>
      <c r="L277" s="3">
        <f t="shared" si="21"/>
        <v>38026.800000000003</v>
      </c>
      <c r="M277" s="25">
        <f>IF(J277&lt;'Параметры ПФ'!$N$7+0.01,E277*F277*G277,ROUNDDOWN('Параметры ПФ'!$N$7/IF(H277=0,I277,IF(I277&gt;H277,H277,I277)),0)*G277)</f>
        <v>280</v>
      </c>
      <c r="N277" s="19">
        <f t="shared" si="22"/>
        <v>0</v>
      </c>
      <c r="O277" s="66" t="b">
        <f t="shared" si="23"/>
        <v>1</v>
      </c>
      <c r="P277" s="67">
        <f t="shared" si="24"/>
        <v>72</v>
      </c>
    </row>
    <row r="278" spans="1:16" x14ac:dyDescent="0.45">
      <c r="A278" s="90" t="s">
        <v>62</v>
      </c>
      <c r="B278" s="90" t="s">
        <v>242</v>
      </c>
      <c r="C278" s="90" t="s">
        <v>14</v>
      </c>
      <c r="D278" s="91">
        <v>36</v>
      </c>
      <c r="E278" s="91">
        <v>20</v>
      </c>
      <c r="F278" s="92">
        <v>2</v>
      </c>
      <c r="G278" s="93">
        <v>8</v>
      </c>
      <c r="H278" s="68">
        <f t="array" ref="H278">INDEX('Нормативные затраты по МЗ'!$C$2:$C$132,MATCH(A278&amp;C278,'Нормативные затраты по МЗ'!$A$2:$A$132&amp;'Нормативные затраты по МЗ'!$B$2:$B$132,0))</f>
        <v>135.81</v>
      </c>
      <c r="I278" s="3">
        <f>HLOOKUP($C278,'Параметры ПФ'!$F$3:$K$4,2,FALSE)</f>
        <v>155.04</v>
      </c>
      <c r="J278" s="3">
        <f t="shared" si="20"/>
        <v>5432.4</v>
      </c>
      <c r="K278" s="4">
        <f>IF(J278&lt;'Параметры ПФ'!$N$7+0.01,'Стандартные программы'!J278,ROUNDDOWN('Параметры ПФ'!$N$7/IF(H278=0,I278,IF(I278&gt;H278,H278,I278)),0)*IF(H278=0,I278,IF(I278&gt;H278,H278,I278)))</f>
        <v>5432.4</v>
      </c>
      <c r="L278" s="3">
        <f t="shared" si="21"/>
        <v>43459.199999999997</v>
      </c>
      <c r="M278" s="25">
        <f>IF(J278&lt;'Параметры ПФ'!$N$7+0.01,E278*F278*G278,ROUNDDOWN('Параметры ПФ'!$N$7/IF(H278=0,I278,IF(I278&gt;H278,H278,I278)),0)*G278)</f>
        <v>320</v>
      </c>
      <c r="N278" s="19">
        <f t="shared" si="22"/>
        <v>0</v>
      </c>
      <c r="O278" s="66" t="b">
        <f t="shared" si="23"/>
        <v>1</v>
      </c>
      <c r="P278" s="67">
        <f t="shared" si="24"/>
        <v>72</v>
      </c>
    </row>
    <row r="279" spans="1:16" x14ac:dyDescent="0.45">
      <c r="A279" s="90" t="s">
        <v>62</v>
      </c>
      <c r="B279" s="90" t="s">
        <v>198</v>
      </c>
      <c r="C279" s="90" t="s">
        <v>1</v>
      </c>
      <c r="D279" s="91">
        <v>36</v>
      </c>
      <c r="E279" s="91">
        <v>16</v>
      </c>
      <c r="F279" s="92">
        <v>2</v>
      </c>
      <c r="G279" s="92">
        <v>9</v>
      </c>
      <c r="H279" s="68">
        <f t="array" ref="H279">INDEX('Нормативные затраты по МЗ'!$C$2:$C$132,MATCH(A279&amp;C279,'Нормативные затраты по МЗ'!$A$2:$A$132&amp;'Нормативные затраты по МЗ'!$B$2:$B$132,0))</f>
        <v>135.81</v>
      </c>
      <c r="I279" s="3">
        <f>HLOOKUP($C279,'Параметры ПФ'!$F$3:$K$4,2,FALSE)</f>
        <v>155.04</v>
      </c>
      <c r="J279" s="3">
        <f t="shared" si="20"/>
        <v>4345.92</v>
      </c>
      <c r="K279" s="4">
        <f>IF(J279&lt;'Параметры ПФ'!$N$7+0.01,'Стандартные программы'!J279,ROUNDDOWN('Параметры ПФ'!$N$7/IF(H279=0,I279,IF(I279&gt;H279,H279,I279)),0)*IF(H279=0,I279,IF(I279&gt;H279,H279,I279)))</f>
        <v>4345.92</v>
      </c>
      <c r="L279" s="3">
        <f t="shared" si="21"/>
        <v>39113.279999999999</v>
      </c>
      <c r="M279" s="25">
        <f>IF(J279&lt;'Параметры ПФ'!$N$7+0.01,E279*F279*G279,ROUNDDOWN('Параметры ПФ'!$N$7/IF(H279=0,I279,IF(I279&gt;H279,H279,I279)),0)*G279)</f>
        <v>288</v>
      </c>
      <c r="N279" s="19">
        <f t="shared" si="22"/>
        <v>0</v>
      </c>
      <c r="O279" s="66" t="b">
        <f t="shared" si="23"/>
        <v>1</v>
      </c>
      <c r="P279" s="67">
        <f t="shared" si="24"/>
        <v>72</v>
      </c>
    </row>
    <row r="280" spans="1:16" x14ac:dyDescent="0.45">
      <c r="A280" s="90" t="s">
        <v>62</v>
      </c>
      <c r="B280" s="90" t="s">
        <v>199</v>
      </c>
      <c r="C280" s="90" t="s">
        <v>1</v>
      </c>
      <c r="D280" s="91">
        <v>36</v>
      </c>
      <c r="E280" s="91">
        <v>16</v>
      </c>
      <c r="F280" s="92">
        <v>2</v>
      </c>
      <c r="G280" s="92">
        <v>9</v>
      </c>
      <c r="H280" s="68">
        <f t="array" ref="H280">INDEX('Нормативные затраты по МЗ'!$C$2:$C$132,MATCH(A280&amp;C280,'Нормативные затраты по МЗ'!$A$2:$A$132&amp;'Нормативные затраты по МЗ'!$B$2:$B$132,0))</f>
        <v>135.81</v>
      </c>
      <c r="I280" s="3">
        <f>HLOOKUP($C280,'Параметры ПФ'!$F$3:$K$4,2,FALSE)</f>
        <v>155.04</v>
      </c>
      <c r="J280" s="3">
        <f t="shared" si="20"/>
        <v>4345.92</v>
      </c>
      <c r="K280" s="4">
        <f>IF(J280&lt;'Параметры ПФ'!$N$7+0.01,'Стандартные программы'!J280,ROUNDDOWN('Параметры ПФ'!$N$7/IF(H280=0,I280,IF(I280&gt;H280,H280,I280)),0)*IF(H280=0,I280,IF(I280&gt;H280,H280,I280)))</f>
        <v>4345.92</v>
      </c>
      <c r="L280" s="3">
        <f t="shared" si="21"/>
        <v>39113.279999999999</v>
      </c>
      <c r="M280" s="25">
        <f>IF(J280&lt;'Параметры ПФ'!$N$7+0.01,E280*F280*G280,ROUNDDOWN('Параметры ПФ'!$N$7/IF(H280=0,I280,IF(I280&gt;H280,H280,I280)),0)*G280)</f>
        <v>288</v>
      </c>
      <c r="N280" s="19">
        <f t="shared" si="22"/>
        <v>0</v>
      </c>
      <c r="O280" s="66" t="b">
        <f t="shared" si="23"/>
        <v>1</v>
      </c>
      <c r="P280" s="67">
        <f t="shared" si="24"/>
        <v>72</v>
      </c>
    </row>
    <row r="281" spans="1:16" x14ac:dyDescent="0.45">
      <c r="A281" s="90" t="s">
        <v>62</v>
      </c>
      <c r="B281" s="90" t="s">
        <v>200</v>
      </c>
      <c r="C281" s="90" t="s">
        <v>1</v>
      </c>
      <c r="D281" s="91">
        <v>36</v>
      </c>
      <c r="E281" s="91">
        <v>16</v>
      </c>
      <c r="F281" s="92">
        <v>2</v>
      </c>
      <c r="G281" s="92">
        <v>10</v>
      </c>
      <c r="H281" s="68">
        <f t="array" ref="H281">INDEX('Нормативные затраты по МЗ'!$C$2:$C$132,MATCH(A281&amp;C281,'Нормативные затраты по МЗ'!$A$2:$A$132&amp;'Нормативные затраты по МЗ'!$B$2:$B$132,0))</f>
        <v>135.81</v>
      </c>
      <c r="I281" s="3">
        <f>HLOOKUP($C281,'Параметры ПФ'!$F$3:$K$4,2,FALSE)</f>
        <v>155.04</v>
      </c>
      <c r="J281" s="3">
        <f t="shared" si="20"/>
        <v>4345.92</v>
      </c>
      <c r="K281" s="4">
        <f>IF(J281&lt;'Параметры ПФ'!$N$7+0.01,'Стандартные программы'!J281,ROUNDDOWN('Параметры ПФ'!$N$7/IF(H281=0,I281,IF(I281&gt;H281,H281,I281)),0)*IF(H281=0,I281,IF(I281&gt;H281,H281,I281)))</f>
        <v>4345.92</v>
      </c>
      <c r="L281" s="3">
        <f t="shared" si="21"/>
        <v>43459.199999999997</v>
      </c>
      <c r="M281" s="25">
        <f>IF(J281&lt;'Параметры ПФ'!$N$7+0.01,E281*F281*G281,ROUNDDOWN('Параметры ПФ'!$N$7/IF(H281=0,I281,IF(I281&gt;H281,H281,I281)),0)*G281)</f>
        <v>320</v>
      </c>
      <c r="N281" s="19">
        <f t="shared" si="22"/>
        <v>0</v>
      </c>
      <c r="O281" s="66" t="b">
        <f t="shared" si="23"/>
        <v>1</v>
      </c>
      <c r="P281" s="67">
        <f t="shared" si="24"/>
        <v>72</v>
      </c>
    </row>
    <row r="282" spans="1:16" x14ac:dyDescent="0.45">
      <c r="A282" s="90" t="s">
        <v>62</v>
      </c>
      <c r="B282" s="90" t="s">
        <v>201</v>
      </c>
      <c r="C282" s="90" t="s">
        <v>15</v>
      </c>
      <c r="D282" s="91">
        <v>36</v>
      </c>
      <c r="E282" s="91">
        <v>16</v>
      </c>
      <c r="F282" s="92">
        <v>2</v>
      </c>
      <c r="G282" s="92">
        <v>10</v>
      </c>
      <c r="H282" s="68">
        <f t="array" ref="H282">INDEX('Нормативные затраты по МЗ'!$C$2:$C$132,MATCH(A282&amp;C282,'Нормативные затраты по МЗ'!$A$2:$A$132&amp;'Нормативные затраты по МЗ'!$B$2:$B$132,0))</f>
        <v>135.81</v>
      </c>
      <c r="I282" s="3">
        <f>HLOOKUP($C282,'Параметры ПФ'!$F$3:$K$4,2,FALSE)</f>
        <v>155.04</v>
      </c>
      <c r="J282" s="3">
        <f t="shared" si="20"/>
        <v>4345.92</v>
      </c>
      <c r="K282" s="4">
        <f>IF(J282&lt;'Параметры ПФ'!$N$7+0.01,'Стандартные программы'!J282,ROUNDDOWN('Параметры ПФ'!$N$7/IF(H282=0,I282,IF(I282&gt;H282,H282,I282)),0)*IF(H282=0,I282,IF(I282&gt;H282,H282,I282)))</f>
        <v>4345.92</v>
      </c>
      <c r="L282" s="3">
        <f t="shared" si="21"/>
        <v>43459.199999999997</v>
      </c>
      <c r="M282" s="25">
        <f>IF(J282&lt;'Параметры ПФ'!$N$7+0.01,E282*F282*G282,ROUNDDOWN('Параметры ПФ'!$N$7/IF(H282=0,I282,IF(I282&gt;H282,H282,I282)),0)*G282)</f>
        <v>320</v>
      </c>
      <c r="N282" s="19">
        <f t="shared" si="22"/>
        <v>0</v>
      </c>
      <c r="O282" s="66" t="b">
        <f t="shared" si="23"/>
        <v>1</v>
      </c>
      <c r="P282" s="67">
        <f t="shared" si="24"/>
        <v>72</v>
      </c>
    </row>
    <row r="283" spans="1:16" x14ac:dyDescent="0.45">
      <c r="A283" s="90" t="s">
        <v>62</v>
      </c>
      <c r="B283" s="90" t="s">
        <v>202</v>
      </c>
      <c r="C283" s="90" t="s">
        <v>15</v>
      </c>
      <c r="D283" s="91">
        <v>36</v>
      </c>
      <c r="E283" s="91">
        <v>16</v>
      </c>
      <c r="F283" s="92">
        <v>2</v>
      </c>
      <c r="G283" s="92">
        <v>16</v>
      </c>
      <c r="H283" s="68">
        <f t="array" ref="H283">INDEX('Нормативные затраты по МЗ'!$C$2:$C$132,MATCH(A283&amp;C283,'Нормативные затраты по МЗ'!$A$2:$A$132&amp;'Нормативные затраты по МЗ'!$B$2:$B$132,0))</f>
        <v>135.81</v>
      </c>
      <c r="I283" s="3">
        <f>HLOOKUP($C283,'Параметры ПФ'!$F$3:$K$4,2,FALSE)</f>
        <v>155.04</v>
      </c>
      <c r="J283" s="3">
        <f t="shared" si="20"/>
        <v>4345.92</v>
      </c>
      <c r="K283" s="4">
        <f>IF(J283&lt;'Параметры ПФ'!$N$7+0.01,'Стандартные программы'!J283,ROUNDDOWN('Параметры ПФ'!$N$7/IF(H283=0,I283,IF(I283&gt;H283,H283,I283)),0)*IF(H283=0,I283,IF(I283&gt;H283,H283,I283)))</f>
        <v>4345.92</v>
      </c>
      <c r="L283" s="3">
        <f t="shared" si="21"/>
        <v>69534.720000000001</v>
      </c>
      <c r="M283" s="25">
        <f>IF(J283&lt;'Параметры ПФ'!$N$7+0.01,E283*F283*G283,ROUNDDOWN('Параметры ПФ'!$N$7/IF(H283=0,I283,IF(I283&gt;H283,H283,I283)),0)*G283)</f>
        <v>512</v>
      </c>
      <c r="N283" s="19">
        <f t="shared" si="22"/>
        <v>0</v>
      </c>
      <c r="O283" s="66" t="b">
        <f t="shared" si="23"/>
        <v>1</v>
      </c>
      <c r="P283" s="67">
        <f t="shared" si="24"/>
        <v>72</v>
      </c>
    </row>
    <row r="284" spans="1:16" x14ac:dyDescent="0.45">
      <c r="A284" s="90" t="s">
        <v>62</v>
      </c>
      <c r="B284" s="90" t="s">
        <v>203</v>
      </c>
      <c r="C284" s="90" t="s">
        <v>15</v>
      </c>
      <c r="D284" s="91">
        <v>36</v>
      </c>
      <c r="E284" s="91">
        <v>16</v>
      </c>
      <c r="F284" s="92">
        <v>2</v>
      </c>
      <c r="G284" s="92">
        <v>15</v>
      </c>
      <c r="H284" s="68">
        <f t="array" ref="H284">INDEX('Нормативные затраты по МЗ'!$C$2:$C$132,MATCH(A284&amp;C284,'Нормативные затраты по МЗ'!$A$2:$A$132&amp;'Нормативные затраты по МЗ'!$B$2:$B$132,0))</f>
        <v>135.81</v>
      </c>
      <c r="I284" s="3">
        <f>HLOOKUP($C284,'Параметры ПФ'!$F$3:$K$4,2,FALSE)</f>
        <v>155.04</v>
      </c>
      <c r="J284" s="3">
        <f t="shared" si="20"/>
        <v>4345.92</v>
      </c>
      <c r="K284" s="4">
        <f>IF(J284&lt;'Параметры ПФ'!$N$7+0.01,'Стандартные программы'!J284,ROUNDDOWN('Параметры ПФ'!$N$7/IF(H284=0,I284,IF(I284&gt;H284,H284,I284)),0)*IF(H284=0,I284,IF(I284&gt;H284,H284,I284)))</f>
        <v>4345.92</v>
      </c>
      <c r="L284" s="3">
        <f t="shared" si="21"/>
        <v>65188.800000000003</v>
      </c>
      <c r="M284" s="25">
        <f>IF(J284&lt;'Параметры ПФ'!$N$7+0.01,E284*F284*G284,ROUNDDOWN('Параметры ПФ'!$N$7/IF(H284=0,I284,IF(I284&gt;H284,H284,I284)),0)*G284)</f>
        <v>480</v>
      </c>
      <c r="N284" s="19">
        <f t="shared" si="22"/>
        <v>0</v>
      </c>
      <c r="O284" s="66" t="b">
        <f t="shared" si="23"/>
        <v>1</v>
      </c>
      <c r="P284" s="67">
        <f t="shared" si="24"/>
        <v>72</v>
      </c>
    </row>
    <row r="285" spans="1:16" x14ac:dyDescent="0.45">
      <c r="A285" s="90" t="s">
        <v>62</v>
      </c>
      <c r="B285" s="90" t="s">
        <v>204</v>
      </c>
      <c r="C285" s="90" t="s">
        <v>15</v>
      </c>
      <c r="D285" s="91">
        <v>36</v>
      </c>
      <c r="E285" s="91">
        <v>16</v>
      </c>
      <c r="F285" s="92">
        <v>2</v>
      </c>
      <c r="G285" s="92">
        <v>10</v>
      </c>
      <c r="H285" s="68">
        <f t="array" ref="H285">INDEX('Нормативные затраты по МЗ'!$C$2:$C$132,MATCH(A285&amp;C285,'Нормативные затраты по МЗ'!$A$2:$A$132&amp;'Нормативные затраты по МЗ'!$B$2:$B$132,0))</f>
        <v>135.81</v>
      </c>
      <c r="I285" s="3">
        <f>HLOOKUP($C285,'Параметры ПФ'!$F$3:$K$4,2,FALSE)</f>
        <v>155.04</v>
      </c>
      <c r="J285" s="3">
        <f t="shared" si="20"/>
        <v>4345.92</v>
      </c>
      <c r="K285" s="4">
        <f>IF(J285&lt;'Параметры ПФ'!$N$7+0.01,'Стандартные программы'!J285,ROUNDDOWN('Параметры ПФ'!$N$7/IF(H285=0,I285,IF(I285&gt;H285,H285,I285)),0)*IF(H285=0,I285,IF(I285&gt;H285,H285,I285)))</f>
        <v>4345.92</v>
      </c>
      <c r="L285" s="3">
        <f t="shared" si="21"/>
        <v>43459.199999999997</v>
      </c>
      <c r="M285" s="25">
        <f>IF(J285&lt;'Параметры ПФ'!$N$7+0.01,E285*F285*G285,ROUNDDOWN('Параметры ПФ'!$N$7/IF(H285=0,I285,IF(I285&gt;H285,H285,I285)),0)*G285)</f>
        <v>320</v>
      </c>
      <c r="N285" s="19">
        <f t="shared" si="22"/>
        <v>0</v>
      </c>
      <c r="O285" s="66" t="b">
        <f t="shared" si="23"/>
        <v>1</v>
      </c>
      <c r="P285" s="67">
        <f t="shared" si="24"/>
        <v>72</v>
      </c>
    </row>
    <row r="286" spans="1:16" x14ac:dyDescent="0.45">
      <c r="A286" s="90" t="s">
        <v>62</v>
      </c>
      <c r="B286" s="90" t="s">
        <v>205</v>
      </c>
      <c r="C286" s="90" t="s">
        <v>15</v>
      </c>
      <c r="D286" s="91">
        <v>36</v>
      </c>
      <c r="E286" s="91">
        <v>16</v>
      </c>
      <c r="F286" s="92">
        <v>2</v>
      </c>
      <c r="G286" s="92">
        <v>10</v>
      </c>
      <c r="H286" s="68">
        <f t="array" ref="H286">INDEX('Нормативные затраты по МЗ'!$C$2:$C$132,MATCH(A286&amp;C286,'Нормативные затраты по МЗ'!$A$2:$A$132&amp;'Нормативные затраты по МЗ'!$B$2:$B$132,0))</f>
        <v>135.81</v>
      </c>
      <c r="I286" s="3">
        <f>HLOOKUP($C286,'Параметры ПФ'!$F$3:$K$4,2,FALSE)</f>
        <v>155.04</v>
      </c>
      <c r="J286" s="3">
        <f t="shared" si="20"/>
        <v>4345.92</v>
      </c>
      <c r="K286" s="4">
        <f>IF(J286&lt;'Параметры ПФ'!$N$7+0.01,'Стандартные программы'!J286,ROUNDDOWN('Параметры ПФ'!$N$7/IF(H286=0,I286,IF(I286&gt;H286,H286,I286)),0)*IF(H286=0,I286,IF(I286&gt;H286,H286,I286)))</f>
        <v>4345.92</v>
      </c>
      <c r="L286" s="3">
        <f t="shared" si="21"/>
        <v>43459.199999999997</v>
      </c>
      <c r="M286" s="25">
        <f>IF(J286&lt;'Параметры ПФ'!$N$7+0.01,E286*F286*G286,ROUNDDOWN('Параметры ПФ'!$N$7/IF(H286=0,I286,IF(I286&gt;H286,H286,I286)),0)*G286)</f>
        <v>320</v>
      </c>
      <c r="N286" s="19">
        <f t="shared" si="22"/>
        <v>0</v>
      </c>
      <c r="O286" s="66" t="b">
        <f t="shared" si="23"/>
        <v>1</v>
      </c>
      <c r="P286" s="67">
        <f t="shared" si="24"/>
        <v>72</v>
      </c>
    </row>
    <row r="287" spans="1:16" x14ac:dyDescent="0.45">
      <c r="A287" s="90" t="s">
        <v>62</v>
      </c>
      <c r="B287" s="90" t="s">
        <v>207</v>
      </c>
      <c r="C287" s="90" t="s">
        <v>16</v>
      </c>
      <c r="D287" s="91">
        <v>36</v>
      </c>
      <c r="E287" s="91">
        <v>16</v>
      </c>
      <c r="F287" s="92">
        <v>2</v>
      </c>
      <c r="G287" s="92">
        <v>12</v>
      </c>
      <c r="H287" s="68">
        <f t="array" ref="H287">INDEX('Нормативные затраты по МЗ'!$C$2:$C$132,MATCH(A287&amp;C287,'Нормативные затраты по МЗ'!$A$2:$A$132&amp;'Нормативные затраты по МЗ'!$B$2:$B$132,0))</f>
        <v>135.81</v>
      </c>
      <c r="I287" s="3">
        <f>HLOOKUP($C287,'Параметры ПФ'!$F$3:$K$4,2,FALSE)</f>
        <v>155.04</v>
      </c>
      <c r="J287" s="3">
        <f t="shared" si="20"/>
        <v>4345.92</v>
      </c>
      <c r="K287" s="4">
        <f>IF(J287&lt;'Параметры ПФ'!$N$7+0.01,'Стандартные программы'!J287,ROUNDDOWN('Параметры ПФ'!$N$7/IF(H287=0,I287,IF(I287&gt;H287,H287,I287)),0)*IF(H287=0,I287,IF(I287&gt;H287,H287,I287)))</f>
        <v>4345.92</v>
      </c>
      <c r="L287" s="3">
        <f t="shared" si="21"/>
        <v>52151.040000000001</v>
      </c>
      <c r="M287" s="25">
        <f>IF(J287&lt;'Параметры ПФ'!$N$7+0.01,E287*F287*G287,ROUNDDOWN('Параметры ПФ'!$N$7/IF(H287=0,I287,IF(I287&gt;H287,H287,I287)),0)*G287)</f>
        <v>384</v>
      </c>
      <c r="N287" s="19">
        <f t="shared" si="22"/>
        <v>0</v>
      </c>
      <c r="O287" s="66" t="b">
        <f t="shared" si="23"/>
        <v>1</v>
      </c>
      <c r="P287" s="67">
        <f t="shared" si="24"/>
        <v>72</v>
      </c>
    </row>
    <row r="288" spans="1:16" x14ac:dyDescent="0.45">
      <c r="A288" s="90" t="s">
        <v>62</v>
      </c>
      <c r="B288" s="90" t="s">
        <v>208</v>
      </c>
      <c r="C288" s="90" t="s">
        <v>16</v>
      </c>
      <c r="D288" s="91">
        <v>36</v>
      </c>
      <c r="E288" s="91">
        <v>16</v>
      </c>
      <c r="F288" s="92">
        <v>2</v>
      </c>
      <c r="G288" s="92">
        <v>12</v>
      </c>
      <c r="H288" s="68">
        <f t="array" ref="H288">INDEX('Нормативные затраты по МЗ'!$C$2:$C$132,MATCH(A288&amp;C288,'Нормативные затраты по МЗ'!$A$2:$A$132&amp;'Нормативные затраты по МЗ'!$B$2:$B$132,0))</f>
        <v>135.81</v>
      </c>
      <c r="I288" s="3">
        <f>HLOOKUP($C288,'Параметры ПФ'!$F$3:$K$4,2,FALSE)</f>
        <v>155.04</v>
      </c>
      <c r="J288" s="3">
        <f t="shared" si="20"/>
        <v>4345.92</v>
      </c>
      <c r="K288" s="4">
        <f>IF(J288&lt;'Параметры ПФ'!$N$7+0.01,'Стандартные программы'!J288,ROUNDDOWN('Параметры ПФ'!$N$7/IF(H288=0,I288,IF(I288&gt;H288,H288,I288)),0)*IF(H288=0,I288,IF(I288&gt;H288,H288,I288)))</f>
        <v>4345.92</v>
      </c>
      <c r="L288" s="3">
        <f t="shared" si="21"/>
        <v>52151.040000000001</v>
      </c>
      <c r="M288" s="25">
        <f>IF(J288&lt;'Параметры ПФ'!$N$7+0.01,E288*F288*G288,ROUNDDOWN('Параметры ПФ'!$N$7/IF(H288=0,I288,IF(I288&gt;H288,H288,I288)),0)*G288)</f>
        <v>384</v>
      </c>
      <c r="N288" s="19">
        <f t="shared" si="22"/>
        <v>0</v>
      </c>
      <c r="O288" s="66" t="b">
        <f t="shared" si="23"/>
        <v>1</v>
      </c>
      <c r="P288" s="67">
        <f t="shared" si="24"/>
        <v>72</v>
      </c>
    </row>
    <row r="289" spans="1:16" x14ac:dyDescent="0.45">
      <c r="A289" s="90" t="s">
        <v>62</v>
      </c>
      <c r="B289" s="90" t="s">
        <v>209</v>
      </c>
      <c r="C289" s="90" t="s">
        <v>16</v>
      </c>
      <c r="D289" s="91">
        <v>36</v>
      </c>
      <c r="E289" s="91">
        <v>16</v>
      </c>
      <c r="F289" s="92">
        <v>2</v>
      </c>
      <c r="G289" s="92">
        <v>8</v>
      </c>
      <c r="H289" s="68">
        <f t="array" ref="H289">INDEX('Нормативные затраты по МЗ'!$C$2:$C$132,MATCH(A289&amp;C289,'Нормативные затраты по МЗ'!$A$2:$A$132&amp;'Нормативные затраты по МЗ'!$B$2:$B$132,0))</f>
        <v>135.81</v>
      </c>
      <c r="I289" s="3">
        <f>HLOOKUP($C289,'Параметры ПФ'!$F$3:$K$4,2,FALSE)</f>
        <v>155.04</v>
      </c>
      <c r="J289" s="3">
        <f t="shared" si="20"/>
        <v>4345.92</v>
      </c>
      <c r="K289" s="4">
        <f>IF(J289&lt;'Параметры ПФ'!$N$7+0.01,'Стандартные программы'!J289,ROUNDDOWN('Параметры ПФ'!$N$7/IF(H289=0,I289,IF(I289&gt;H289,H289,I289)),0)*IF(H289=0,I289,IF(I289&gt;H289,H289,I289)))</f>
        <v>4345.92</v>
      </c>
      <c r="L289" s="3">
        <f t="shared" si="21"/>
        <v>34767.360000000001</v>
      </c>
      <c r="M289" s="25">
        <f>IF(J289&lt;'Параметры ПФ'!$N$7+0.01,E289*F289*G289,ROUNDDOWN('Параметры ПФ'!$N$7/IF(H289=0,I289,IF(I289&gt;H289,H289,I289)),0)*G289)</f>
        <v>256</v>
      </c>
      <c r="N289" s="19">
        <f t="shared" si="22"/>
        <v>0</v>
      </c>
      <c r="O289" s="66" t="b">
        <f t="shared" si="23"/>
        <v>1</v>
      </c>
      <c r="P289" s="67">
        <f t="shared" si="24"/>
        <v>72</v>
      </c>
    </row>
    <row r="290" spans="1:16" x14ac:dyDescent="0.45">
      <c r="A290" s="90" t="s">
        <v>62</v>
      </c>
      <c r="B290" s="90" t="s">
        <v>211</v>
      </c>
      <c r="C290" s="90" t="s">
        <v>16</v>
      </c>
      <c r="D290" s="91">
        <v>36</v>
      </c>
      <c r="E290" s="91">
        <v>16</v>
      </c>
      <c r="F290" s="92">
        <v>2</v>
      </c>
      <c r="G290" s="92">
        <v>8</v>
      </c>
      <c r="H290" s="68">
        <f t="array" ref="H290">INDEX('Нормативные затраты по МЗ'!$C$2:$C$132,MATCH(A290&amp;C290,'Нормативные затраты по МЗ'!$A$2:$A$132&amp;'Нормативные затраты по МЗ'!$B$2:$B$132,0))</f>
        <v>135.81</v>
      </c>
      <c r="I290" s="3">
        <f>HLOOKUP($C290,'Параметры ПФ'!$F$3:$K$4,2,FALSE)</f>
        <v>155.04</v>
      </c>
      <c r="J290" s="3">
        <f t="shared" si="20"/>
        <v>4345.92</v>
      </c>
      <c r="K290" s="4">
        <f>IF(J290&lt;'Параметры ПФ'!$N$7+0.01,'Стандартные программы'!J290,ROUNDDOWN('Параметры ПФ'!$N$7/IF(H290=0,I290,IF(I290&gt;H290,H290,I290)),0)*IF(H290=0,I290,IF(I290&gt;H290,H290,I290)))</f>
        <v>4345.92</v>
      </c>
      <c r="L290" s="3">
        <f t="shared" si="21"/>
        <v>34767.360000000001</v>
      </c>
      <c r="M290" s="25">
        <f>IF(J290&lt;'Параметры ПФ'!$N$7+0.01,E290*F290*G290,ROUNDDOWN('Параметры ПФ'!$N$7/IF(H290=0,I290,IF(I290&gt;H290,H290,I290)),0)*G290)</f>
        <v>256</v>
      </c>
      <c r="N290" s="19">
        <f t="shared" si="22"/>
        <v>0</v>
      </c>
      <c r="O290" s="66" t="b">
        <f t="shared" si="23"/>
        <v>1</v>
      </c>
      <c r="P290" s="67">
        <f t="shared" si="24"/>
        <v>72</v>
      </c>
    </row>
    <row r="291" spans="1:16" x14ac:dyDescent="0.45">
      <c r="A291" s="90" t="s">
        <v>62</v>
      </c>
      <c r="B291" s="90" t="s">
        <v>212</v>
      </c>
      <c r="C291" s="90" t="s">
        <v>1</v>
      </c>
      <c r="D291" s="91">
        <v>36</v>
      </c>
      <c r="E291" s="91">
        <v>16</v>
      </c>
      <c r="F291" s="92">
        <v>2</v>
      </c>
      <c r="G291" s="92">
        <v>16</v>
      </c>
      <c r="H291" s="68">
        <f t="array" ref="H291">INDEX('Нормативные затраты по МЗ'!$C$2:$C$132,MATCH(A291&amp;C291,'Нормативные затраты по МЗ'!$A$2:$A$132&amp;'Нормативные затраты по МЗ'!$B$2:$B$132,0))</f>
        <v>135.81</v>
      </c>
      <c r="I291" s="3">
        <f>HLOOKUP($C291,'Параметры ПФ'!$F$3:$K$4,2,FALSE)</f>
        <v>155.04</v>
      </c>
      <c r="J291" s="3">
        <f t="shared" si="20"/>
        <v>4345.92</v>
      </c>
      <c r="K291" s="4">
        <f>IF(J291&lt;'Параметры ПФ'!$N$7+0.01,'Стандартные программы'!J291,ROUNDDOWN('Параметры ПФ'!$N$7/IF(H291=0,I291,IF(I291&gt;H291,H291,I291)),0)*IF(H291=0,I291,IF(I291&gt;H291,H291,I291)))</f>
        <v>4345.92</v>
      </c>
      <c r="L291" s="3">
        <f t="shared" si="21"/>
        <v>69534.720000000001</v>
      </c>
      <c r="M291" s="25">
        <f>IF(J291&lt;'Параметры ПФ'!$N$7+0.01,E291*F291*G291,ROUNDDOWN('Параметры ПФ'!$N$7/IF(H291=0,I291,IF(I291&gt;H291,H291,I291)),0)*G291)</f>
        <v>512</v>
      </c>
      <c r="N291" s="19">
        <f t="shared" si="22"/>
        <v>0</v>
      </c>
      <c r="O291" s="66" t="b">
        <f t="shared" si="23"/>
        <v>1</v>
      </c>
      <c r="P291" s="67">
        <f t="shared" si="24"/>
        <v>72</v>
      </c>
    </row>
    <row r="292" spans="1:16" x14ac:dyDescent="0.45">
      <c r="A292" s="90" t="s">
        <v>62</v>
      </c>
      <c r="B292" s="90" t="s">
        <v>2187</v>
      </c>
      <c r="C292" s="90" t="s">
        <v>15</v>
      </c>
      <c r="D292" s="91">
        <v>36</v>
      </c>
      <c r="E292" s="91">
        <v>16</v>
      </c>
      <c r="F292" s="92">
        <v>2</v>
      </c>
      <c r="G292" s="92">
        <v>9</v>
      </c>
      <c r="H292" s="68">
        <f t="array" ref="H292">INDEX('Нормативные затраты по МЗ'!$C$2:$C$132,MATCH(A292&amp;C292,'Нормативные затраты по МЗ'!$A$2:$A$132&amp;'Нормативные затраты по МЗ'!$B$2:$B$132,0))</f>
        <v>135.81</v>
      </c>
      <c r="I292" s="3">
        <f>HLOOKUP($C292,'Параметры ПФ'!$F$3:$K$4,2,FALSE)</f>
        <v>155.04</v>
      </c>
      <c r="J292" s="3">
        <f t="shared" si="20"/>
        <v>4345.92</v>
      </c>
      <c r="K292" s="4">
        <f>IF(J292&lt;'Параметры ПФ'!$N$7+0.01,'Стандартные программы'!J292,ROUNDDOWN('Параметры ПФ'!$N$7/IF(H292=0,I292,IF(I292&gt;H292,H292,I292)),0)*IF(H292=0,I292,IF(I292&gt;H292,H292,I292)))</f>
        <v>4345.92</v>
      </c>
      <c r="L292" s="3">
        <f t="shared" si="21"/>
        <v>39113.279999999999</v>
      </c>
      <c r="M292" s="25">
        <f>IF(J292&lt;'Параметры ПФ'!$N$7+0.01,E292*F292*G292,ROUNDDOWN('Параметры ПФ'!$N$7/IF(H292=0,I292,IF(I292&gt;H292,H292,I292)),0)*G292)</f>
        <v>288</v>
      </c>
      <c r="N292" s="19">
        <f t="shared" si="22"/>
        <v>0</v>
      </c>
      <c r="O292" s="66" t="b">
        <f t="shared" si="23"/>
        <v>1</v>
      </c>
      <c r="P292" s="67">
        <f t="shared" si="24"/>
        <v>72</v>
      </c>
    </row>
    <row r="293" spans="1:16" x14ac:dyDescent="0.45">
      <c r="A293" s="90" t="s">
        <v>62</v>
      </c>
      <c r="B293" s="90" t="s">
        <v>215</v>
      </c>
      <c r="C293" s="90" t="s">
        <v>15</v>
      </c>
      <c r="D293" s="91">
        <v>36</v>
      </c>
      <c r="E293" s="91">
        <v>16</v>
      </c>
      <c r="F293" s="92">
        <v>2</v>
      </c>
      <c r="G293" s="92">
        <v>8</v>
      </c>
      <c r="H293" s="68">
        <f t="array" ref="H293">INDEX('Нормативные затраты по МЗ'!$C$2:$C$132,MATCH(A293&amp;C293,'Нормативные затраты по МЗ'!$A$2:$A$132&amp;'Нормативные затраты по МЗ'!$B$2:$B$132,0))</f>
        <v>135.81</v>
      </c>
      <c r="I293" s="3">
        <f>HLOOKUP($C293,'Параметры ПФ'!$F$3:$K$4,2,FALSE)</f>
        <v>155.04</v>
      </c>
      <c r="J293" s="3">
        <f t="shared" si="20"/>
        <v>4345.92</v>
      </c>
      <c r="K293" s="4">
        <f>IF(J293&lt;'Параметры ПФ'!$N$7+0.01,'Стандартные программы'!J293,ROUNDDOWN('Параметры ПФ'!$N$7/IF(H293=0,I293,IF(I293&gt;H293,H293,I293)),0)*IF(H293=0,I293,IF(I293&gt;H293,H293,I293)))</f>
        <v>4345.92</v>
      </c>
      <c r="L293" s="3">
        <f t="shared" si="21"/>
        <v>34767.360000000001</v>
      </c>
      <c r="M293" s="25">
        <f>IF(J293&lt;'Параметры ПФ'!$N$7+0.01,E293*F293*G293,ROUNDDOWN('Параметры ПФ'!$N$7/IF(H293=0,I293,IF(I293&gt;H293,H293,I293)),0)*G293)</f>
        <v>256</v>
      </c>
      <c r="N293" s="19">
        <f t="shared" si="22"/>
        <v>0</v>
      </c>
      <c r="O293" s="66" t="b">
        <f t="shared" si="23"/>
        <v>1</v>
      </c>
      <c r="P293" s="67">
        <f t="shared" si="24"/>
        <v>72</v>
      </c>
    </row>
    <row r="294" spans="1:16" x14ac:dyDescent="0.45">
      <c r="A294" s="90" t="s">
        <v>62</v>
      </c>
      <c r="B294" s="90" t="s">
        <v>217</v>
      </c>
      <c r="C294" s="90" t="s">
        <v>15</v>
      </c>
      <c r="D294" s="91">
        <v>36</v>
      </c>
      <c r="E294" s="91">
        <v>16</v>
      </c>
      <c r="F294" s="92">
        <v>2</v>
      </c>
      <c r="G294" s="92">
        <v>8</v>
      </c>
      <c r="H294" s="68">
        <f t="array" ref="H294">INDEX('Нормативные затраты по МЗ'!$C$2:$C$132,MATCH(A294&amp;C294,'Нормативные затраты по МЗ'!$A$2:$A$132&amp;'Нормативные затраты по МЗ'!$B$2:$B$132,0))</f>
        <v>135.81</v>
      </c>
      <c r="I294" s="3">
        <f>HLOOKUP($C294,'Параметры ПФ'!$F$3:$K$4,2,FALSE)</f>
        <v>155.04</v>
      </c>
      <c r="J294" s="3">
        <f t="shared" si="20"/>
        <v>4345.92</v>
      </c>
      <c r="K294" s="4">
        <f>IF(J294&lt;'Параметры ПФ'!$N$7+0.01,'Стандартные программы'!J294,ROUNDDOWN('Параметры ПФ'!$N$7/IF(H294=0,I294,IF(I294&gt;H294,H294,I294)),0)*IF(H294=0,I294,IF(I294&gt;H294,H294,I294)))</f>
        <v>4345.92</v>
      </c>
      <c r="L294" s="3">
        <f t="shared" si="21"/>
        <v>34767.360000000001</v>
      </c>
      <c r="M294" s="25">
        <f>IF(J294&lt;'Параметры ПФ'!$N$7+0.01,E294*F294*G294,ROUNDDOWN('Параметры ПФ'!$N$7/IF(H294=0,I294,IF(I294&gt;H294,H294,I294)),0)*G294)</f>
        <v>256</v>
      </c>
      <c r="N294" s="19">
        <f t="shared" si="22"/>
        <v>0</v>
      </c>
      <c r="O294" s="66" t="b">
        <f t="shared" si="23"/>
        <v>1</v>
      </c>
      <c r="P294" s="67">
        <f t="shared" si="24"/>
        <v>72</v>
      </c>
    </row>
    <row r="295" spans="1:16" x14ac:dyDescent="0.45">
      <c r="A295" s="90" t="s">
        <v>62</v>
      </c>
      <c r="B295" s="90" t="s">
        <v>218</v>
      </c>
      <c r="C295" s="90" t="s">
        <v>34</v>
      </c>
      <c r="D295" s="91">
        <v>36</v>
      </c>
      <c r="E295" s="91">
        <v>16</v>
      </c>
      <c r="F295" s="92">
        <v>2</v>
      </c>
      <c r="G295" s="92">
        <v>8</v>
      </c>
      <c r="H295" s="68">
        <f t="array" ref="H295">INDEX('Нормативные затраты по МЗ'!$C$2:$C$132,MATCH(A295&amp;C295,'Нормативные затраты по МЗ'!$A$2:$A$132&amp;'Нормативные затраты по МЗ'!$B$2:$B$132,0))</f>
        <v>135.81</v>
      </c>
      <c r="I295" s="3">
        <f>HLOOKUP($C295,'Параметры ПФ'!$F$3:$K$4,2,FALSE)</f>
        <v>155.04</v>
      </c>
      <c r="J295" s="3">
        <f t="shared" si="20"/>
        <v>4345.92</v>
      </c>
      <c r="K295" s="4">
        <f>IF(J295&lt;'Параметры ПФ'!$N$7+0.01,'Стандартные программы'!J295,ROUNDDOWN('Параметры ПФ'!$N$7/IF(H295=0,I295,IF(I295&gt;H295,H295,I295)),0)*IF(H295=0,I295,IF(I295&gt;H295,H295,I295)))</f>
        <v>4345.92</v>
      </c>
      <c r="L295" s="3">
        <f t="shared" si="21"/>
        <v>34767.360000000001</v>
      </c>
      <c r="M295" s="25">
        <f>IF(J295&lt;'Параметры ПФ'!$N$7+0.01,E295*F295*G295,ROUNDDOWN('Параметры ПФ'!$N$7/IF(H295=0,I295,IF(I295&gt;H295,H295,I295)),0)*G295)</f>
        <v>256</v>
      </c>
      <c r="N295" s="19">
        <f t="shared" si="22"/>
        <v>0</v>
      </c>
      <c r="O295" s="66" t="b">
        <f t="shared" si="23"/>
        <v>1</v>
      </c>
      <c r="P295" s="67">
        <f t="shared" si="24"/>
        <v>72</v>
      </c>
    </row>
    <row r="296" spans="1:16" x14ac:dyDescent="0.45">
      <c r="A296" s="90" t="s">
        <v>62</v>
      </c>
      <c r="B296" s="90" t="s">
        <v>219</v>
      </c>
      <c r="C296" s="90" t="s">
        <v>34</v>
      </c>
      <c r="D296" s="91">
        <v>36</v>
      </c>
      <c r="E296" s="91">
        <v>16</v>
      </c>
      <c r="F296" s="92">
        <v>2</v>
      </c>
      <c r="G296" s="92">
        <v>8</v>
      </c>
      <c r="H296" s="68">
        <f t="array" ref="H296">INDEX('Нормативные затраты по МЗ'!$C$2:$C$132,MATCH(A296&amp;C296,'Нормативные затраты по МЗ'!$A$2:$A$132&amp;'Нормативные затраты по МЗ'!$B$2:$B$132,0))</f>
        <v>135.81</v>
      </c>
      <c r="I296" s="3">
        <f>HLOOKUP($C296,'Параметры ПФ'!$F$3:$K$4,2,FALSE)</f>
        <v>155.04</v>
      </c>
      <c r="J296" s="3">
        <f t="shared" si="20"/>
        <v>4345.92</v>
      </c>
      <c r="K296" s="4">
        <f>IF(J296&lt;'Параметры ПФ'!$N$7+0.01,'Стандартные программы'!J296,ROUNDDOWN('Параметры ПФ'!$N$7/IF(H296=0,I296,IF(I296&gt;H296,H296,I296)),0)*IF(H296=0,I296,IF(I296&gt;H296,H296,I296)))</f>
        <v>4345.92</v>
      </c>
      <c r="L296" s="3">
        <f t="shared" si="21"/>
        <v>34767.360000000001</v>
      </c>
      <c r="M296" s="25">
        <f>IF(J296&lt;'Параметры ПФ'!$N$7+0.01,E296*F296*G296,ROUNDDOWN('Параметры ПФ'!$N$7/IF(H296=0,I296,IF(I296&gt;H296,H296,I296)),0)*G296)</f>
        <v>256</v>
      </c>
      <c r="N296" s="19">
        <f t="shared" si="22"/>
        <v>0</v>
      </c>
      <c r="O296" s="66" t="b">
        <f t="shared" si="23"/>
        <v>1</v>
      </c>
      <c r="P296" s="67">
        <f t="shared" si="24"/>
        <v>72</v>
      </c>
    </row>
    <row r="297" spans="1:16" x14ac:dyDescent="0.45">
      <c r="A297" s="90" t="s">
        <v>62</v>
      </c>
      <c r="B297" s="90" t="s">
        <v>220</v>
      </c>
      <c r="C297" s="90" t="s">
        <v>2</v>
      </c>
      <c r="D297" s="91">
        <v>36</v>
      </c>
      <c r="E297" s="91">
        <v>16</v>
      </c>
      <c r="F297" s="92">
        <v>2</v>
      </c>
      <c r="G297" s="92">
        <v>14</v>
      </c>
      <c r="H297" s="68">
        <f t="array" ref="H297">INDEX('Нормативные затраты по МЗ'!$C$2:$C$132,MATCH(A297&amp;C297,'Нормативные затраты по МЗ'!$A$2:$A$132&amp;'Нормативные затраты по МЗ'!$B$2:$B$132,0))</f>
        <v>135.81</v>
      </c>
      <c r="I297" s="3">
        <f>HLOOKUP($C297,'Параметры ПФ'!$F$3:$K$4,2,FALSE)</f>
        <v>155.04</v>
      </c>
      <c r="J297" s="3">
        <f t="shared" si="20"/>
        <v>4345.92</v>
      </c>
      <c r="K297" s="4">
        <f>IF(J297&lt;'Параметры ПФ'!$N$7+0.01,'Стандартные программы'!J297,ROUNDDOWN('Параметры ПФ'!$N$7/IF(H297=0,I297,IF(I297&gt;H297,H297,I297)),0)*IF(H297=0,I297,IF(I297&gt;H297,H297,I297)))</f>
        <v>4345.92</v>
      </c>
      <c r="L297" s="3">
        <f t="shared" si="21"/>
        <v>60842.879999999997</v>
      </c>
      <c r="M297" s="25">
        <f>IF(J297&lt;'Параметры ПФ'!$N$7+0.01,E297*F297*G297,ROUNDDOWN('Параметры ПФ'!$N$7/IF(H297=0,I297,IF(I297&gt;H297,H297,I297)),0)*G297)</f>
        <v>448</v>
      </c>
      <c r="N297" s="19">
        <f t="shared" si="22"/>
        <v>0</v>
      </c>
      <c r="O297" s="66" t="b">
        <f t="shared" si="23"/>
        <v>1</v>
      </c>
      <c r="P297" s="67">
        <f t="shared" si="24"/>
        <v>72</v>
      </c>
    </row>
    <row r="298" spans="1:16" x14ac:dyDescent="0.45">
      <c r="A298" s="90" t="s">
        <v>62</v>
      </c>
      <c r="B298" s="90" t="s">
        <v>221</v>
      </c>
      <c r="C298" s="90" t="s">
        <v>2</v>
      </c>
      <c r="D298" s="91">
        <v>36</v>
      </c>
      <c r="E298" s="91">
        <v>16</v>
      </c>
      <c r="F298" s="92">
        <v>2</v>
      </c>
      <c r="G298" s="92">
        <v>8</v>
      </c>
      <c r="H298" s="68">
        <f t="array" ref="H298">INDEX('Нормативные затраты по МЗ'!$C$2:$C$132,MATCH(A298&amp;C298,'Нормативные затраты по МЗ'!$A$2:$A$132&amp;'Нормативные затраты по МЗ'!$B$2:$B$132,0))</f>
        <v>135.81</v>
      </c>
      <c r="I298" s="3">
        <f>HLOOKUP($C298,'Параметры ПФ'!$F$3:$K$4,2,FALSE)</f>
        <v>155.04</v>
      </c>
      <c r="J298" s="3">
        <f t="shared" si="20"/>
        <v>4345.92</v>
      </c>
      <c r="K298" s="4">
        <f>IF(J298&lt;'Параметры ПФ'!$N$7+0.01,'Стандартные программы'!J298,ROUNDDOWN('Параметры ПФ'!$N$7/IF(H298=0,I298,IF(I298&gt;H298,H298,I298)),0)*IF(H298=0,I298,IF(I298&gt;H298,H298,I298)))</f>
        <v>4345.92</v>
      </c>
      <c r="L298" s="3">
        <f t="shared" si="21"/>
        <v>34767.360000000001</v>
      </c>
      <c r="M298" s="25">
        <f>IF(J298&lt;'Параметры ПФ'!$N$7+0.01,E298*F298*G298,ROUNDDOWN('Параметры ПФ'!$N$7/IF(H298=0,I298,IF(I298&gt;H298,H298,I298)),0)*G298)</f>
        <v>256</v>
      </c>
      <c r="N298" s="19">
        <f t="shared" si="22"/>
        <v>0</v>
      </c>
      <c r="O298" s="66" t="b">
        <f t="shared" si="23"/>
        <v>1</v>
      </c>
      <c r="P298" s="67">
        <f t="shared" si="24"/>
        <v>72</v>
      </c>
    </row>
    <row r="299" spans="1:16" x14ac:dyDescent="0.45">
      <c r="A299" s="90" t="s">
        <v>62</v>
      </c>
      <c r="B299" s="90" t="s">
        <v>222</v>
      </c>
      <c r="C299" s="90" t="s">
        <v>2</v>
      </c>
      <c r="D299" s="91">
        <v>36</v>
      </c>
      <c r="E299" s="91">
        <v>16</v>
      </c>
      <c r="F299" s="92">
        <v>2</v>
      </c>
      <c r="G299" s="92">
        <v>8</v>
      </c>
      <c r="H299" s="68">
        <f t="array" ref="H299">INDEX('Нормативные затраты по МЗ'!$C$2:$C$132,MATCH(A299&amp;C299,'Нормативные затраты по МЗ'!$A$2:$A$132&amp;'Нормативные затраты по МЗ'!$B$2:$B$132,0))</f>
        <v>135.81</v>
      </c>
      <c r="I299" s="3">
        <f>HLOOKUP($C299,'Параметры ПФ'!$F$3:$K$4,2,FALSE)</f>
        <v>155.04</v>
      </c>
      <c r="J299" s="3">
        <f t="shared" si="20"/>
        <v>4345.92</v>
      </c>
      <c r="K299" s="4">
        <f>IF(J299&lt;'Параметры ПФ'!$N$7+0.01,'Стандартные программы'!J299,ROUNDDOWN('Параметры ПФ'!$N$7/IF(H299=0,I299,IF(I299&gt;H299,H299,I299)),0)*IF(H299=0,I299,IF(I299&gt;H299,H299,I299)))</f>
        <v>4345.92</v>
      </c>
      <c r="L299" s="3">
        <f t="shared" si="21"/>
        <v>34767.360000000001</v>
      </c>
      <c r="M299" s="25">
        <f>IF(J299&lt;'Параметры ПФ'!$N$7+0.01,E299*F299*G299,ROUNDDOWN('Параметры ПФ'!$N$7/IF(H299=0,I299,IF(I299&gt;H299,H299,I299)),0)*G299)</f>
        <v>256</v>
      </c>
      <c r="N299" s="19">
        <f t="shared" si="22"/>
        <v>0</v>
      </c>
      <c r="O299" s="66" t="b">
        <f t="shared" si="23"/>
        <v>1</v>
      </c>
      <c r="P299" s="67">
        <f t="shared" si="24"/>
        <v>72</v>
      </c>
    </row>
    <row r="300" spans="1:16" x14ac:dyDescent="0.45">
      <c r="A300" s="90" t="s">
        <v>62</v>
      </c>
      <c r="B300" s="90" t="s">
        <v>223</v>
      </c>
      <c r="C300" s="90" t="s">
        <v>34</v>
      </c>
      <c r="D300" s="91">
        <v>36</v>
      </c>
      <c r="E300" s="91">
        <v>16</v>
      </c>
      <c r="F300" s="92">
        <v>2</v>
      </c>
      <c r="G300" s="92">
        <v>8</v>
      </c>
      <c r="H300" s="68">
        <f t="array" ref="H300">INDEX('Нормативные затраты по МЗ'!$C$2:$C$132,MATCH(A300&amp;C300,'Нормативные затраты по МЗ'!$A$2:$A$132&amp;'Нормативные затраты по МЗ'!$B$2:$B$132,0))</f>
        <v>135.81</v>
      </c>
      <c r="I300" s="3">
        <f>HLOOKUP($C300,'Параметры ПФ'!$F$3:$K$4,2,FALSE)</f>
        <v>155.04</v>
      </c>
      <c r="J300" s="3">
        <f t="shared" si="20"/>
        <v>4345.92</v>
      </c>
      <c r="K300" s="4">
        <f>IF(J300&lt;'Параметры ПФ'!$N$7+0.01,'Стандартные программы'!J300,ROUNDDOWN('Параметры ПФ'!$N$7/IF(H300=0,I300,IF(I300&gt;H300,H300,I300)),0)*IF(H300=0,I300,IF(I300&gt;H300,H300,I300)))</f>
        <v>4345.92</v>
      </c>
      <c r="L300" s="3">
        <f t="shared" si="21"/>
        <v>34767.360000000001</v>
      </c>
      <c r="M300" s="25">
        <f>IF(J300&lt;'Параметры ПФ'!$N$7+0.01,E300*F300*G300,ROUNDDOWN('Параметры ПФ'!$N$7/IF(H300=0,I300,IF(I300&gt;H300,H300,I300)),0)*G300)</f>
        <v>256</v>
      </c>
      <c r="N300" s="19">
        <f t="shared" si="22"/>
        <v>0</v>
      </c>
      <c r="O300" s="66" t="b">
        <f t="shared" si="23"/>
        <v>1</v>
      </c>
      <c r="P300" s="67">
        <f t="shared" si="24"/>
        <v>72</v>
      </c>
    </row>
    <row r="301" spans="1:16" x14ac:dyDescent="0.45">
      <c r="A301" s="90" t="s">
        <v>62</v>
      </c>
      <c r="B301" s="90" t="s">
        <v>224</v>
      </c>
      <c r="C301" s="90" t="s">
        <v>1</v>
      </c>
      <c r="D301" s="91">
        <v>36</v>
      </c>
      <c r="E301" s="91">
        <v>16</v>
      </c>
      <c r="F301" s="92">
        <v>2</v>
      </c>
      <c r="G301" s="92">
        <v>10</v>
      </c>
      <c r="H301" s="68">
        <f t="array" ref="H301">INDEX('Нормативные затраты по МЗ'!$C$2:$C$132,MATCH(A301&amp;C301,'Нормативные затраты по МЗ'!$A$2:$A$132&amp;'Нормативные затраты по МЗ'!$B$2:$B$132,0))</f>
        <v>135.81</v>
      </c>
      <c r="I301" s="3">
        <f>HLOOKUP($C301,'Параметры ПФ'!$F$3:$K$4,2,FALSE)</f>
        <v>155.04</v>
      </c>
      <c r="J301" s="3">
        <f t="shared" si="20"/>
        <v>4345.92</v>
      </c>
      <c r="K301" s="4">
        <f>IF(J301&lt;'Параметры ПФ'!$N$7+0.01,'Стандартные программы'!J301,ROUNDDOWN('Параметры ПФ'!$N$7/IF(H301=0,I301,IF(I301&gt;H301,H301,I301)),0)*IF(H301=0,I301,IF(I301&gt;H301,H301,I301)))</f>
        <v>4345.92</v>
      </c>
      <c r="L301" s="3">
        <f t="shared" si="21"/>
        <v>43459.199999999997</v>
      </c>
      <c r="M301" s="25">
        <f>IF(J301&lt;'Параметры ПФ'!$N$7+0.01,E301*F301*G301,ROUNDDOWN('Параметры ПФ'!$N$7/IF(H301=0,I301,IF(I301&gt;H301,H301,I301)),0)*G301)</f>
        <v>320</v>
      </c>
      <c r="N301" s="19">
        <f t="shared" si="22"/>
        <v>0</v>
      </c>
      <c r="O301" s="66" t="b">
        <f t="shared" si="23"/>
        <v>1</v>
      </c>
      <c r="P301" s="67">
        <f t="shared" si="24"/>
        <v>72</v>
      </c>
    </row>
    <row r="302" spans="1:16" x14ac:dyDescent="0.45">
      <c r="A302" s="90" t="s">
        <v>62</v>
      </c>
      <c r="B302" s="90" t="s">
        <v>225</v>
      </c>
      <c r="C302" s="90" t="s">
        <v>1</v>
      </c>
      <c r="D302" s="91">
        <v>36</v>
      </c>
      <c r="E302" s="91">
        <v>16</v>
      </c>
      <c r="F302" s="92">
        <v>2</v>
      </c>
      <c r="G302" s="92">
        <v>8</v>
      </c>
      <c r="H302" s="68">
        <f t="array" ref="H302">INDEX('Нормативные затраты по МЗ'!$C$2:$C$132,MATCH(A302&amp;C302,'Нормативные затраты по МЗ'!$A$2:$A$132&amp;'Нормативные затраты по МЗ'!$B$2:$B$132,0))</f>
        <v>135.81</v>
      </c>
      <c r="I302" s="3">
        <f>HLOOKUP($C302,'Параметры ПФ'!$F$3:$K$4,2,FALSE)</f>
        <v>155.04</v>
      </c>
      <c r="J302" s="3">
        <f t="shared" si="20"/>
        <v>4345.92</v>
      </c>
      <c r="K302" s="4">
        <f>IF(J302&lt;'Параметры ПФ'!$N$7+0.01,'Стандартные программы'!J302,ROUNDDOWN('Параметры ПФ'!$N$7/IF(H302=0,I302,IF(I302&gt;H302,H302,I302)),0)*IF(H302=0,I302,IF(I302&gt;H302,H302,I302)))</f>
        <v>4345.92</v>
      </c>
      <c r="L302" s="3">
        <f t="shared" si="21"/>
        <v>34767.360000000001</v>
      </c>
      <c r="M302" s="25">
        <f>IF(J302&lt;'Параметры ПФ'!$N$7+0.01,E302*F302*G302,ROUNDDOWN('Параметры ПФ'!$N$7/IF(H302=0,I302,IF(I302&gt;H302,H302,I302)),0)*G302)</f>
        <v>256</v>
      </c>
      <c r="N302" s="19">
        <f t="shared" si="22"/>
        <v>0</v>
      </c>
      <c r="O302" s="66" t="b">
        <f t="shared" si="23"/>
        <v>1</v>
      </c>
      <c r="P302" s="67">
        <f t="shared" si="24"/>
        <v>72</v>
      </c>
    </row>
    <row r="303" spans="1:16" x14ac:dyDescent="0.45">
      <c r="A303" s="90" t="s">
        <v>62</v>
      </c>
      <c r="B303" s="90" t="s">
        <v>226</v>
      </c>
      <c r="C303" s="90" t="s">
        <v>1</v>
      </c>
      <c r="D303" s="91">
        <v>36</v>
      </c>
      <c r="E303" s="91">
        <v>16</v>
      </c>
      <c r="F303" s="92">
        <v>2</v>
      </c>
      <c r="G303" s="92">
        <v>10</v>
      </c>
      <c r="H303" s="68">
        <f t="array" ref="H303">INDEX('Нормативные затраты по МЗ'!$C$2:$C$132,MATCH(A303&amp;C303,'Нормативные затраты по МЗ'!$A$2:$A$132&amp;'Нормативные затраты по МЗ'!$B$2:$B$132,0))</f>
        <v>135.81</v>
      </c>
      <c r="I303" s="3">
        <f>HLOOKUP($C303,'Параметры ПФ'!$F$3:$K$4,2,FALSE)</f>
        <v>155.04</v>
      </c>
      <c r="J303" s="3">
        <f t="shared" si="20"/>
        <v>4345.92</v>
      </c>
      <c r="K303" s="4">
        <f>IF(J303&lt;'Параметры ПФ'!$N$7+0.01,'Стандартные программы'!J303,ROUNDDOWN('Параметры ПФ'!$N$7/IF(H303=0,I303,IF(I303&gt;H303,H303,I303)),0)*IF(H303=0,I303,IF(I303&gt;H303,H303,I303)))</f>
        <v>4345.92</v>
      </c>
      <c r="L303" s="3">
        <f t="shared" si="21"/>
        <v>43459.199999999997</v>
      </c>
      <c r="M303" s="25">
        <f>IF(J303&lt;'Параметры ПФ'!$N$7+0.01,E303*F303*G303,ROUNDDOWN('Параметры ПФ'!$N$7/IF(H303=0,I303,IF(I303&gt;H303,H303,I303)),0)*G303)</f>
        <v>320</v>
      </c>
      <c r="N303" s="19">
        <f t="shared" si="22"/>
        <v>0</v>
      </c>
      <c r="O303" s="66" t="b">
        <f t="shared" si="23"/>
        <v>1</v>
      </c>
      <c r="P303" s="67">
        <f t="shared" si="24"/>
        <v>72</v>
      </c>
    </row>
    <row r="304" spans="1:16" x14ac:dyDescent="0.45">
      <c r="A304" s="90" t="s">
        <v>62</v>
      </c>
      <c r="B304" s="90" t="s">
        <v>227</v>
      </c>
      <c r="C304" s="90" t="s">
        <v>34</v>
      </c>
      <c r="D304" s="91">
        <v>36</v>
      </c>
      <c r="E304" s="91">
        <v>16</v>
      </c>
      <c r="F304" s="92">
        <v>2</v>
      </c>
      <c r="G304" s="92">
        <v>8</v>
      </c>
      <c r="H304" s="68">
        <f t="array" ref="H304">INDEX('Нормативные затраты по МЗ'!$C$2:$C$132,MATCH(A304&amp;C304,'Нормативные затраты по МЗ'!$A$2:$A$132&amp;'Нормативные затраты по МЗ'!$B$2:$B$132,0))</f>
        <v>135.81</v>
      </c>
      <c r="I304" s="3">
        <f>HLOOKUP($C304,'Параметры ПФ'!$F$3:$K$4,2,FALSE)</f>
        <v>155.04</v>
      </c>
      <c r="J304" s="3">
        <f t="shared" si="20"/>
        <v>4345.92</v>
      </c>
      <c r="K304" s="4">
        <f>IF(J304&lt;'Параметры ПФ'!$N$7+0.01,'Стандартные программы'!J304,ROUNDDOWN('Параметры ПФ'!$N$7/IF(H304=0,I304,IF(I304&gt;H304,H304,I304)),0)*IF(H304=0,I304,IF(I304&gt;H304,H304,I304)))</f>
        <v>4345.92</v>
      </c>
      <c r="L304" s="3">
        <f t="shared" si="21"/>
        <v>34767.360000000001</v>
      </c>
      <c r="M304" s="25">
        <f>IF(J304&lt;'Параметры ПФ'!$N$7+0.01,E304*F304*G304,ROUNDDOWN('Параметры ПФ'!$N$7/IF(H304=0,I304,IF(I304&gt;H304,H304,I304)),0)*G304)</f>
        <v>256</v>
      </c>
      <c r="N304" s="19">
        <f t="shared" si="22"/>
        <v>0</v>
      </c>
      <c r="O304" s="66" t="b">
        <f t="shared" si="23"/>
        <v>1</v>
      </c>
      <c r="P304" s="67">
        <f t="shared" si="24"/>
        <v>72</v>
      </c>
    </row>
    <row r="305" spans="1:16" x14ac:dyDescent="0.45">
      <c r="A305" s="90" t="s">
        <v>62</v>
      </c>
      <c r="B305" s="90" t="s">
        <v>228</v>
      </c>
      <c r="C305" s="90" t="s">
        <v>34</v>
      </c>
      <c r="D305" s="91">
        <v>36</v>
      </c>
      <c r="E305" s="91">
        <v>16</v>
      </c>
      <c r="F305" s="92">
        <v>2</v>
      </c>
      <c r="G305" s="92">
        <v>8</v>
      </c>
      <c r="H305" s="68">
        <f t="array" ref="H305">INDEX('Нормативные затраты по МЗ'!$C$2:$C$132,MATCH(A305&amp;C305,'Нормативные затраты по МЗ'!$A$2:$A$132&amp;'Нормативные затраты по МЗ'!$B$2:$B$132,0))</f>
        <v>135.81</v>
      </c>
      <c r="I305" s="3">
        <f>HLOOKUP($C305,'Параметры ПФ'!$F$3:$K$4,2,FALSE)</f>
        <v>155.04</v>
      </c>
      <c r="J305" s="3">
        <f t="shared" si="20"/>
        <v>4345.92</v>
      </c>
      <c r="K305" s="4">
        <f>IF(J305&lt;'Параметры ПФ'!$N$7+0.01,'Стандартные программы'!J305,ROUNDDOWN('Параметры ПФ'!$N$7/IF(H305=0,I305,IF(I305&gt;H305,H305,I305)),0)*IF(H305=0,I305,IF(I305&gt;H305,H305,I305)))</f>
        <v>4345.92</v>
      </c>
      <c r="L305" s="3">
        <f t="shared" si="21"/>
        <v>34767.360000000001</v>
      </c>
      <c r="M305" s="25">
        <f>IF(J305&lt;'Параметры ПФ'!$N$7+0.01,E305*F305*G305,ROUNDDOWN('Параметры ПФ'!$N$7/IF(H305=0,I305,IF(I305&gt;H305,H305,I305)),0)*G305)</f>
        <v>256</v>
      </c>
      <c r="N305" s="19">
        <f t="shared" si="22"/>
        <v>0</v>
      </c>
      <c r="O305" s="66" t="b">
        <f t="shared" si="23"/>
        <v>1</v>
      </c>
      <c r="P305" s="67">
        <f t="shared" si="24"/>
        <v>72</v>
      </c>
    </row>
    <row r="306" spans="1:16" x14ac:dyDescent="0.45">
      <c r="A306" s="90" t="s">
        <v>62</v>
      </c>
      <c r="B306" s="90" t="s">
        <v>229</v>
      </c>
      <c r="C306" s="90" t="s">
        <v>34</v>
      </c>
      <c r="D306" s="91">
        <v>36</v>
      </c>
      <c r="E306" s="91">
        <v>16</v>
      </c>
      <c r="F306" s="92">
        <v>2</v>
      </c>
      <c r="G306" s="92">
        <v>8</v>
      </c>
      <c r="H306" s="68">
        <f t="array" ref="H306">INDEX('Нормативные затраты по МЗ'!$C$2:$C$132,MATCH(A306&amp;C306,'Нормативные затраты по МЗ'!$A$2:$A$132&amp;'Нормативные затраты по МЗ'!$B$2:$B$132,0))</f>
        <v>135.81</v>
      </c>
      <c r="I306" s="3">
        <f>HLOOKUP($C306,'Параметры ПФ'!$F$3:$K$4,2,FALSE)</f>
        <v>155.04</v>
      </c>
      <c r="J306" s="3">
        <f t="shared" si="20"/>
        <v>4345.92</v>
      </c>
      <c r="K306" s="4">
        <f>IF(J306&lt;'Параметры ПФ'!$N$7+0.01,'Стандартные программы'!J306,ROUNDDOWN('Параметры ПФ'!$N$7/IF(H306=0,I306,IF(I306&gt;H306,H306,I306)),0)*IF(H306=0,I306,IF(I306&gt;H306,H306,I306)))</f>
        <v>4345.92</v>
      </c>
      <c r="L306" s="3">
        <f t="shared" si="21"/>
        <v>34767.360000000001</v>
      </c>
      <c r="M306" s="25">
        <f>IF(J306&lt;'Параметры ПФ'!$N$7+0.01,E306*F306*G306,ROUNDDOWN('Параметры ПФ'!$N$7/IF(H306=0,I306,IF(I306&gt;H306,H306,I306)),0)*G306)</f>
        <v>256</v>
      </c>
      <c r="N306" s="19">
        <f t="shared" si="22"/>
        <v>0</v>
      </c>
      <c r="O306" s="66" t="b">
        <f t="shared" si="23"/>
        <v>1</v>
      </c>
      <c r="P306" s="67">
        <f t="shared" si="24"/>
        <v>72</v>
      </c>
    </row>
    <row r="307" spans="1:16" x14ac:dyDescent="0.45">
      <c r="A307" s="90" t="s">
        <v>62</v>
      </c>
      <c r="B307" s="90" t="s">
        <v>230</v>
      </c>
      <c r="C307" s="90" t="s">
        <v>34</v>
      </c>
      <c r="D307" s="91">
        <v>36</v>
      </c>
      <c r="E307" s="91">
        <v>16</v>
      </c>
      <c r="F307" s="92">
        <v>2</v>
      </c>
      <c r="G307" s="92">
        <v>8</v>
      </c>
      <c r="H307" s="68">
        <f t="array" ref="H307">INDEX('Нормативные затраты по МЗ'!$C$2:$C$132,MATCH(A307&amp;C307,'Нормативные затраты по МЗ'!$A$2:$A$132&amp;'Нормативные затраты по МЗ'!$B$2:$B$132,0))</f>
        <v>135.81</v>
      </c>
      <c r="I307" s="3">
        <f>HLOOKUP($C307,'Параметры ПФ'!$F$3:$K$4,2,FALSE)</f>
        <v>155.04</v>
      </c>
      <c r="J307" s="3">
        <f t="shared" si="20"/>
        <v>4345.92</v>
      </c>
      <c r="K307" s="4">
        <f>IF(J307&lt;'Параметры ПФ'!$N$7+0.01,'Стандартные программы'!J307,ROUNDDOWN('Параметры ПФ'!$N$7/IF(H307=0,I307,IF(I307&gt;H307,H307,I307)),0)*IF(H307=0,I307,IF(I307&gt;H307,H307,I307)))</f>
        <v>4345.92</v>
      </c>
      <c r="L307" s="3">
        <f t="shared" si="21"/>
        <v>34767.360000000001</v>
      </c>
      <c r="M307" s="25">
        <f>IF(J307&lt;'Параметры ПФ'!$N$7+0.01,E307*F307*G307,ROUNDDOWN('Параметры ПФ'!$N$7/IF(H307=0,I307,IF(I307&gt;H307,H307,I307)),0)*G307)</f>
        <v>256</v>
      </c>
      <c r="N307" s="19">
        <f t="shared" si="22"/>
        <v>0</v>
      </c>
      <c r="O307" s="66" t="b">
        <f t="shared" si="23"/>
        <v>1</v>
      </c>
      <c r="P307" s="67">
        <f t="shared" si="24"/>
        <v>72</v>
      </c>
    </row>
    <row r="308" spans="1:16" x14ac:dyDescent="0.45">
      <c r="A308" s="90" t="s">
        <v>62</v>
      </c>
      <c r="B308" s="90" t="s">
        <v>231</v>
      </c>
      <c r="C308" s="90" t="s">
        <v>16</v>
      </c>
      <c r="D308" s="91">
        <v>36</v>
      </c>
      <c r="E308" s="91">
        <v>16</v>
      </c>
      <c r="F308" s="92">
        <v>2</v>
      </c>
      <c r="G308" s="92">
        <v>12</v>
      </c>
      <c r="H308" s="68">
        <f t="array" ref="H308">INDEX('Нормативные затраты по МЗ'!$C$2:$C$132,MATCH(A308&amp;C308,'Нормативные затраты по МЗ'!$A$2:$A$132&amp;'Нормативные затраты по МЗ'!$B$2:$B$132,0))</f>
        <v>135.81</v>
      </c>
      <c r="I308" s="3">
        <f>HLOOKUP($C308,'Параметры ПФ'!$F$3:$K$4,2,FALSE)</f>
        <v>155.04</v>
      </c>
      <c r="J308" s="3">
        <f t="shared" si="20"/>
        <v>4345.92</v>
      </c>
      <c r="K308" s="4">
        <f>IF(J308&lt;'Параметры ПФ'!$N$7+0.01,'Стандартные программы'!J308,ROUNDDOWN('Параметры ПФ'!$N$7/IF(H308=0,I308,IF(I308&gt;H308,H308,I308)),0)*IF(H308=0,I308,IF(I308&gt;H308,H308,I308)))</f>
        <v>4345.92</v>
      </c>
      <c r="L308" s="3">
        <f t="shared" si="21"/>
        <v>52151.040000000001</v>
      </c>
      <c r="M308" s="25">
        <f>IF(J308&lt;'Параметры ПФ'!$N$7+0.01,E308*F308*G308,ROUNDDOWN('Параметры ПФ'!$N$7/IF(H308=0,I308,IF(I308&gt;H308,H308,I308)),0)*G308)</f>
        <v>384</v>
      </c>
      <c r="N308" s="19">
        <f t="shared" si="22"/>
        <v>0</v>
      </c>
      <c r="O308" s="66" t="b">
        <f t="shared" si="23"/>
        <v>1</v>
      </c>
      <c r="P308" s="67">
        <f t="shared" si="24"/>
        <v>72</v>
      </c>
    </row>
    <row r="309" spans="1:16" x14ac:dyDescent="0.45">
      <c r="A309" s="90" t="s">
        <v>62</v>
      </c>
      <c r="B309" s="90" t="s">
        <v>232</v>
      </c>
      <c r="C309" s="90" t="s">
        <v>16</v>
      </c>
      <c r="D309" s="91">
        <v>36</v>
      </c>
      <c r="E309" s="91">
        <v>16</v>
      </c>
      <c r="F309" s="92">
        <v>2</v>
      </c>
      <c r="G309" s="92">
        <v>8</v>
      </c>
      <c r="H309" s="68">
        <f t="array" ref="H309">INDEX('Нормативные затраты по МЗ'!$C$2:$C$132,MATCH(A309&amp;C309,'Нормативные затраты по МЗ'!$A$2:$A$132&amp;'Нормативные затраты по МЗ'!$B$2:$B$132,0))</f>
        <v>135.81</v>
      </c>
      <c r="I309" s="3">
        <f>HLOOKUP($C309,'Параметры ПФ'!$F$3:$K$4,2,FALSE)</f>
        <v>155.04</v>
      </c>
      <c r="J309" s="3">
        <f t="shared" si="20"/>
        <v>4345.92</v>
      </c>
      <c r="K309" s="4">
        <f>IF(J309&lt;'Параметры ПФ'!$N$7+0.01,'Стандартные программы'!J309,ROUNDDOWN('Параметры ПФ'!$N$7/IF(H309=0,I309,IF(I309&gt;H309,H309,I309)),0)*IF(H309=0,I309,IF(I309&gt;H309,H309,I309)))</f>
        <v>4345.92</v>
      </c>
      <c r="L309" s="3">
        <f t="shared" si="21"/>
        <v>34767.360000000001</v>
      </c>
      <c r="M309" s="25">
        <f>IF(J309&lt;'Параметры ПФ'!$N$7+0.01,E309*F309*G309,ROUNDDOWN('Параметры ПФ'!$N$7/IF(H309=0,I309,IF(I309&gt;H309,H309,I309)),0)*G309)</f>
        <v>256</v>
      </c>
      <c r="N309" s="19">
        <f t="shared" si="22"/>
        <v>0</v>
      </c>
      <c r="O309" s="66" t="b">
        <f t="shared" si="23"/>
        <v>1</v>
      </c>
      <c r="P309" s="67">
        <f t="shared" si="24"/>
        <v>72</v>
      </c>
    </row>
    <row r="310" spans="1:16" x14ac:dyDescent="0.45">
      <c r="A310" s="90" t="s">
        <v>62</v>
      </c>
      <c r="B310" s="90" t="s">
        <v>233</v>
      </c>
      <c r="C310" s="90" t="s">
        <v>2</v>
      </c>
      <c r="D310" s="91">
        <v>36</v>
      </c>
      <c r="E310" s="91">
        <v>16</v>
      </c>
      <c r="F310" s="92">
        <v>2</v>
      </c>
      <c r="G310" s="92">
        <v>8</v>
      </c>
      <c r="H310" s="68">
        <f t="array" ref="H310">INDEX('Нормативные затраты по МЗ'!$C$2:$C$132,MATCH(A310&amp;C310,'Нормативные затраты по МЗ'!$A$2:$A$132&amp;'Нормативные затраты по МЗ'!$B$2:$B$132,0))</f>
        <v>135.81</v>
      </c>
      <c r="I310" s="3">
        <f>HLOOKUP($C310,'Параметры ПФ'!$F$3:$K$4,2,FALSE)</f>
        <v>155.04</v>
      </c>
      <c r="J310" s="3">
        <f t="shared" si="20"/>
        <v>4345.92</v>
      </c>
      <c r="K310" s="4">
        <f>IF(J310&lt;'Параметры ПФ'!$N$7+0.01,'Стандартные программы'!J310,ROUNDDOWN('Параметры ПФ'!$N$7/IF(H310=0,I310,IF(I310&gt;H310,H310,I310)),0)*IF(H310=0,I310,IF(I310&gt;H310,H310,I310)))</f>
        <v>4345.92</v>
      </c>
      <c r="L310" s="3">
        <f t="shared" si="21"/>
        <v>34767.360000000001</v>
      </c>
      <c r="M310" s="25">
        <f>IF(J310&lt;'Параметры ПФ'!$N$7+0.01,E310*F310*G310,ROUNDDOWN('Параметры ПФ'!$N$7/IF(H310=0,I310,IF(I310&gt;H310,H310,I310)),0)*G310)</f>
        <v>256</v>
      </c>
      <c r="N310" s="19">
        <f t="shared" si="22"/>
        <v>0</v>
      </c>
      <c r="O310" s="66" t="b">
        <f t="shared" si="23"/>
        <v>1</v>
      </c>
      <c r="P310" s="67">
        <f t="shared" si="24"/>
        <v>72</v>
      </c>
    </row>
    <row r="311" spans="1:16" x14ac:dyDescent="0.45">
      <c r="A311" s="90" t="s">
        <v>62</v>
      </c>
      <c r="B311" s="90" t="s">
        <v>234</v>
      </c>
      <c r="C311" s="90" t="s">
        <v>1</v>
      </c>
      <c r="D311" s="91">
        <v>36</v>
      </c>
      <c r="E311" s="91">
        <v>16</v>
      </c>
      <c r="F311" s="92">
        <v>2</v>
      </c>
      <c r="G311" s="92">
        <v>10</v>
      </c>
      <c r="H311" s="68">
        <f t="array" ref="H311">INDEX('Нормативные затраты по МЗ'!$C$2:$C$132,MATCH(A311&amp;C311,'Нормативные затраты по МЗ'!$A$2:$A$132&amp;'Нормативные затраты по МЗ'!$B$2:$B$132,0))</f>
        <v>135.81</v>
      </c>
      <c r="I311" s="3">
        <f>HLOOKUP($C311,'Параметры ПФ'!$F$3:$K$4,2,FALSE)</f>
        <v>155.04</v>
      </c>
      <c r="J311" s="3">
        <f t="shared" si="20"/>
        <v>4345.92</v>
      </c>
      <c r="K311" s="4">
        <f>IF(J311&lt;'Параметры ПФ'!$N$7+0.01,'Стандартные программы'!J311,ROUNDDOWN('Параметры ПФ'!$N$7/IF(H311=0,I311,IF(I311&gt;H311,H311,I311)),0)*IF(H311=0,I311,IF(I311&gt;H311,H311,I311)))</f>
        <v>4345.92</v>
      </c>
      <c r="L311" s="3">
        <f t="shared" si="21"/>
        <v>43459.199999999997</v>
      </c>
      <c r="M311" s="25">
        <f>IF(J311&lt;'Параметры ПФ'!$N$7+0.01,E311*F311*G311,ROUNDDOWN('Параметры ПФ'!$N$7/IF(H311=0,I311,IF(I311&gt;H311,H311,I311)),0)*G311)</f>
        <v>320</v>
      </c>
      <c r="N311" s="19">
        <f t="shared" si="22"/>
        <v>0</v>
      </c>
      <c r="O311" s="66" t="b">
        <f t="shared" si="23"/>
        <v>1</v>
      </c>
      <c r="P311" s="67">
        <f t="shared" si="24"/>
        <v>72</v>
      </c>
    </row>
    <row r="312" spans="1:16" x14ac:dyDescent="0.45">
      <c r="A312" s="90" t="s">
        <v>62</v>
      </c>
      <c r="B312" s="90" t="s">
        <v>235</v>
      </c>
      <c r="C312" s="90" t="s">
        <v>1</v>
      </c>
      <c r="D312" s="91">
        <v>36</v>
      </c>
      <c r="E312" s="91">
        <v>16</v>
      </c>
      <c r="F312" s="92">
        <v>2</v>
      </c>
      <c r="G312" s="92">
        <v>12</v>
      </c>
      <c r="H312" s="68">
        <f t="array" ref="H312">INDEX('Нормативные затраты по МЗ'!$C$2:$C$132,MATCH(A312&amp;C312,'Нормативные затраты по МЗ'!$A$2:$A$132&amp;'Нормативные затраты по МЗ'!$B$2:$B$132,0))</f>
        <v>135.81</v>
      </c>
      <c r="I312" s="3">
        <f>HLOOKUP($C312,'Параметры ПФ'!$F$3:$K$4,2,FALSE)</f>
        <v>155.04</v>
      </c>
      <c r="J312" s="3">
        <f t="shared" si="20"/>
        <v>4345.92</v>
      </c>
      <c r="K312" s="4">
        <f>IF(J312&lt;'Параметры ПФ'!$N$7+0.01,'Стандартные программы'!J312,ROUNDDOWN('Параметры ПФ'!$N$7/IF(H312=0,I312,IF(I312&gt;H312,H312,I312)),0)*IF(H312=0,I312,IF(I312&gt;H312,H312,I312)))</f>
        <v>4345.92</v>
      </c>
      <c r="L312" s="3">
        <f t="shared" si="21"/>
        <v>52151.040000000001</v>
      </c>
      <c r="M312" s="25">
        <f>IF(J312&lt;'Параметры ПФ'!$N$7+0.01,E312*F312*G312,ROUNDDOWN('Параметры ПФ'!$N$7/IF(H312=0,I312,IF(I312&gt;H312,H312,I312)),0)*G312)</f>
        <v>384</v>
      </c>
      <c r="N312" s="19">
        <f t="shared" si="22"/>
        <v>0</v>
      </c>
      <c r="O312" s="66" t="b">
        <f t="shared" si="23"/>
        <v>1</v>
      </c>
      <c r="P312" s="67">
        <f t="shared" si="24"/>
        <v>72</v>
      </c>
    </row>
    <row r="313" spans="1:16" x14ac:dyDescent="0.45">
      <c r="A313" s="90" t="s">
        <v>62</v>
      </c>
      <c r="B313" s="90" t="s">
        <v>236</v>
      </c>
      <c r="C313" s="90" t="s">
        <v>15</v>
      </c>
      <c r="D313" s="91">
        <v>36</v>
      </c>
      <c r="E313" s="91">
        <v>16</v>
      </c>
      <c r="F313" s="92">
        <v>2</v>
      </c>
      <c r="G313" s="92">
        <v>12</v>
      </c>
      <c r="H313" s="68">
        <f t="array" ref="H313">INDEX('Нормативные затраты по МЗ'!$C$2:$C$132,MATCH(A313&amp;C313,'Нормативные затраты по МЗ'!$A$2:$A$132&amp;'Нормативные затраты по МЗ'!$B$2:$B$132,0))</f>
        <v>135.81</v>
      </c>
      <c r="I313" s="3">
        <f>HLOOKUP($C313,'Параметры ПФ'!$F$3:$K$4,2,FALSE)</f>
        <v>155.04</v>
      </c>
      <c r="J313" s="3">
        <f t="shared" si="20"/>
        <v>4345.92</v>
      </c>
      <c r="K313" s="4">
        <f>IF(J313&lt;'Параметры ПФ'!$N$7+0.01,'Стандартные программы'!J313,ROUNDDOWN('Параметры ПФ'!$N$7/IF(H313=0,I313,IF(I313&gt;H313,H313,I313)),0)*IF(H313=0,I313,IF(I313&gt;H313,H313,I313)))</f>
        <v>4345.92</v>
      </c>
      <c r="L313" s="3">
        <f t="shared" si="21"/>
        <v>52151.040000000001</v>
      </c>
      <c r="M313" s="25">
        <f>IF(J313&lt;'Параметры ПФ'!$N$7+0.01,E313*F313*G313,ROUNDDOWN('Параметры ПФ'!$N$7/IF(H313=0,I313,IF(I313&gt;H313,H313,I313)),0)*G313)</f>
        <v>384</v>
      </c>
      <c r="N313" s="19">
        <f t="shared" si="22"/>
        <v>0</v>
      </c>
      <c r="O313" s="66" t="b">
        <f t="shared" si="23"/>
        <v>1</v>
      </c>
      <c r="P313" s="67">
        <f t="shared" si="24"/>
        <v>72</v>
      </c>
    </row>
    <row r="314" spans="1:16" x14ac:dyDescent="0.45">
      <c r="A314" s="90" t="s">
        <v>62</v>
      </c>
      <c r="B314" s="90" t="s">
        <v>237</v>
      </c>
      <c r="C314" s="90" t="s">
        <v>1</v>
      </c>
      <c r="D314" s="91">
        <v>36</v>
      </c>
      <c r="E314" s="91">
        <v>16</v>
      </c>
      <c r="F314" s="92">
        <v>2</v>
      </c>
      <c r="G314" s="92">
        <v>12</v>
      </c>
      <c r="H314" s="68">
        <f t="array" ref="H314">INDEX('Нормативные затраты по МЗ'!$C$2:$C$132,MATCH(A314&amp;C314,'Нормативные затраты по МЗ'!$A$2:$A$132&amp;'Нормативные затраты по МЗ'!$B$2:$B$132,0))</f>
        <v>135.81</v>
      </c>
      <c r="I314" s="3">
        <f>HLOOKUP($C314,'Параметры ПФ'!$F$3:$K$4,2,FALSE)</f>
        <v>155.04</v>
      </c>
      <c r="J314" s="3">
        <f t="shared" si="20"/>
        <v>4345.92</v>
      </c>
      <c r="K314" s="4">
        <f>IF(J314&lt;'Параметры ПФ'!$N$7+0.01,'Стандартные программы'!J314,ROUNDDOWN('Параметры ПФ'!$N$7/IF(H314=0,I314,IF(I314&gt;H314,H314,I314)),0)*IF(H314=0,I314,IF(I314&gt;H314,H314,I314)))</f>
        <v>4345.92</v>
      </c>
      <c r="L314" s="3">
        <f t="shared" si="21"/>
        <v>52151.040000000001</v>
      </c>
      <c r="M314" s="25">
        <f>IF(J314&lt;'Параметры ПФ'!$N$7+0.01,E314*F314*G314,ROUNDDOWN('Параметры ПФ'!$N$7/IF(H314=0,I314,IF(I314&gt;H314,H314,I314)),0)*G314)</f>
        <v>384</v>
      </c>
      <c r="N314" s="19">
        <f t="shared" si="22"/>
        <v>0</v>
      </c>
      <c r="O314" s="66" t="b">
        <f t="shared" si="23"/>
        <v>1</v>
      </c>
      <c r="P314" s="67">
        <f t="shared" si="24"/>
        <v>72</v>
      </c>
    </row>
    <row r="315" spans="1:16" x14ac:dyDescent="0.45">
      <c r="A315" s="90" t="s">
        <v>62</v>
      </c>
      <c r="B315" s="90" t="s">
        <v>238</v>
      </c>
      <c r="C315" s="90" t="s">
        <v>1</v>
      </c>
      <c r="D315" s="91">
        <v>36</v>
      </c>
      <c r="E315" s="91">
        <v>16</v>
      </c>
      <c r="F315" s="92">
        <v>2</v>
      </c>
      <c r="G315" s="92">
        <v>12</v>
      </c>
      <c r="H315" s="68">
        <f t="array" ref="H315">INDEX('Нормативные затраты по МЗ'!$C$2:$C$132,MATCH(A315&amp;C315,'Нормативные затраты по МЗ'!$A$2:$A$132&amp;'Нормативные затраты по МЗ'!$B$2:$B$132,0))</f>
        <v>135.81</v>
      </c>
      <c r="I315" s="3">
        <f>HLOOKUP($C315,'Параметры ПФ'!$F$3:$K$4,2,FALSE)</f>
        <v>155.04</v>
      </c>
      <c r="J315" s="3">
        <f t="shared" si="20"/>
        <v>4345.92</v>
      </c>
      <c r="K315" s="4">
        <f>IF(J315&lt;'Параметры ПФ'!$N$7+0.01,'Стандартные программы'!J315,ROUNDDOWN('Параметры ПФ'!$N$7/IF(H315=0,I315,IF(I315&gt;H315,H315,I315)),0)*IF(H315=0,I315,IF(I315&gt;H315,H315,I315)))</f>
        <v>4345.92</v>
      </c>
      <c r="L315" s="3">
        <f t="shared" si="21"/>
        <v>52151.040000000001</v>
      </c>
      <c r="M315" s="25">
        <f>IF(J315&lt;'Параметры ПФ'!$N$7+0.01,E315*F315*G315,ROUNDDOWN('Параметры ПФ'!$N$7/IF(H315=0,I315,IF(I315&gt;H315,H315,I315)),0)*G315)</f>
        <v>384</v>
      </c>
      <c r="N315" s="19">
        <f t="shared" si="22"/>
        <v>0</v>
      </c>
      <c r="O315" s="66" t="b">
        <f t="shared" si="23"/>
        <v>1</v>
      </c>
      <c r="P315" s="67">
        <f t="shared" si="24"/>
        <v>72</v>
      </c>
    </row>
    <row r="316" spans="1:16" x14ac:dyDescent="0.45">
      <c r="A316" s="90" t="s">
        <v>62</v>
      </c>
      <c r="B316" s="90" t="s">
        <v>239</v>
      </c>
      <c r="C316" s="90" t="s">
        <v>15</v>
      </c>
      <c r="D316" s="91">
        <v>36</v>
      </c>
      <c r="E316" s="91">
        <v>16</v>
      </c>
      <c r="F316" s="92">
        <v>2</v>
      </c>
      <c r="G316" s="92">
        <v>12</v>
      </c>
      <c r="H316" s="68">
        <f t="array" ref="H316">INDEX('Нормативные затраты по МЗ'!$C$2:$C$132,MATCH(A316&amp;C316,'Нормативные затраты по МЗ'!$A$2:$A$132&amp;'Нормативные затраты по МЗ'!$B$2:$B$132,0))</f>
        <v>135.81</v>
      </c>
      <c r="I316" s="3">
        <f>HLOOKUP($C316,'Параметры ПФ'!$F$3:$K$4,2,FALSE)</f>
        <v>155.04</v>
      </c>
      <c r="J316" s="3">
        <f t="shared" si="20"/>
        <v>4345.92</v>
      </c>
      <c r="K316" s="4">
        <f>IF(J316&lt;'Параметры ПФ'!$N$7+0.01,'Стандартные программы'!J316,ROUNDDOWN('Параметры ПФ'!$N$7/IF(H316=0,I316,IF(I316&gt;H316,H316,I316)),0)*IF(H316=0,I316,IF(I316&gt;H316,H316,I316)))</f>
        <v>4345.92</v>
      </c>
      <c r="L316" s="3">
        <f t="shared" si="21"/>
        <v>52151.040000000001</v>
      </c>
      <c r="M316" s="25">
        <f>IF(J316&lt;'Параметры ПФ'!$N$7+0.01,E316*F316*G316,ROUNDDOWN('Параметры ПФ'!$N$7/IF(H316=0,I316,IF(I316&gt;H316,H316,I316)),0)*G316)</f>
        <v>384</v>
      </c>
      <c r="N316" s="19">
        <f t="shared" si="22"/>
        <v>0</v>
      </c>
      <c r="O316" s="66" t="b">
        <f t="shared" si="23"/>
        <v>1</v>
      </c>
      <c r="P316" s="67">
        <f t="shared" si="24"/>
        <v>72</v>
      </c>
    </row>
    <row r="317" spans="1:16" x14ac:dyDescent="0.45">
      <c r="A317" s="90" t="s">
        <v>62</v>
      </c>
      <c r="B317" s="90" t="s">
        <v>240</v>
      </c>
      <c r="C317" s="90" t="s">
        <v>34</v>
      </c>
      <c r="D317" s="91">
        <v>36</v>
      </c>
      <c r="E317" s="91">
        <v>16</v>
      </c>
      <c r="F317" s="92">
        <v>2</v>
      </c>
      <c r="G317" s="92">
        <v>10</v>
      </c>
      <c r="H317" s="68">
        <f t="array" ref="H317">INDEX('Нормативные затраты по МЗ'!$C$2:$C$132,MATCH(A317&amp;C317,'Нормативные затраты по МЗ'!$A$2:$A$132&amp;'Нормативные затраты по МЗ'!$B$2:$B$132,0))</f>
        <v>135.81</v>
      </c>
      <c r="I317" s="3">
        <f>HLOOKUP($C317,'Параметры ПФ'!$F$3:$K$4,2,FALSE)</f>
        <v>155.04</v>
      </c>
      <c r="J317" s="3">
        <f t="shared" si="20"/>
        <v>4345.92</v>
      </c>
      <c r="K317" s="4">
        <f>IF(J317&lt;'Параметры ПФ'!$N$7+0.01,'Стандартные программы'!J317,ROUNDDOWN('Параметры ПФ'!$N$7/IF(H317=0,I317,IF(I317&gt;H317,H317,I317)),0)*IF(H317=0,I317,IF(I317&gt;H317,H317,I317)))</f>
        <v>4345.92</v>
      </c>
      <c r="L317" s="3">
        <f t="shared" si="21"/>
        <v>43459.199999999997</v>
      </c>
      <c r="M317" s="25">
        <f>IF(J317&lt;'Параметры ПФ'!$N$7+0.01,E317*F317*G317,ROUNDDOWN('Параметры ПФ'!$N$7/IF(H317=0,I317,IF(I317&gt;H317,H317,I317)),0)*G317)</f>
        <v>320</v>
      </c>
      <c r="N317" s="19">
        <f t="shared" si="22"/>
        <v>0</v>
      </c>
      <c r="O317" s="66" t="b">
        <f t="shared" si="23"/>
        <v>1</v>
      </c>
      <c r="P317" s="67">
        <f t="shared" si="24"/>
        <v>72</v>
      </c>
    </row>
    <row r="318" spans="1:16" x14ac:dyDescent="0.45">
      <c r="A318" s="90" t="s">
        <v>62</v>
      </c>
      <c r="B318" s="90" t="s">
        <v>241</v>
      </c>
      <c r="C318" s="90" t="s">
        <v>34</v>
      </c>
      <c r="D318" s="91">
        <v>36</v>
      </c>
      <c r="E318" s="91">
        <v>16</v>
      </c>
      <c r="F318" s="92">
        <v>2</v>
      </c>
      <c r="G318" s="92">
        <v>10</v>
      </c>
      <c r="H318" s="68">
        <f t="array" ref="H318">INDEX('Нормативные затраты по МЗ'!$C$2:$C$132,MATCH(A318&amp;C318,'Нормативные затраты по МЗ'!$A$2:$A$132&amp;'Нормативные затраты по МЗ'!$B$2:$B$132,0))</f>
        <v>135.81</v>
      </c>
      <c r="I318" s="3">
        <f>HLOOKUP($C318,'Параметры ПФ'!$F$3:$K$4,2,FALSE)</f>
        <v>155.04</v>
      </c>
      <c r="J318" s="3">
        <f t="shared" si="20"/>
        <v>4345.92</v>
      </c>
      <c r="K318" s="4">
        <f>IF(J318&lt;'Параметры ПФ'!$N$7+0.01,'Стандартные программы'!J318,ROUNDDOWN('Параметры ПФ'!$N$7/IF(H318=0,I318,IF(I318&gt;H318,H318,I318)),0)*IF(H318=0,I318,IF(I318&gt;H318,H318,I318)))</f>
        <v>4345.92</v>
      </c>
      <c r="L318" s="3">
        <f t="shared" si="21"/>
        <v>43459.199999999997</v>
      </c>
      <c r="M318" s="25">
        <f>IF(J318&lt;'Параметры ПФ'!$N$7+0.01,E318*F318*G318,ROUNDDOWN('Параметры ПФ'!$N$7/IF(H318=0,I318,IF(I318&gt;H318,H318,I318)),0)*G318)</f>
        <v>320</v>
      </c>
      <c r="N318" s="19">
        <f t="shared" si="22"/>
        <v>0</v>
      </c>
      <c r="O318" s="66" t="b">
        <f t="shared" si="23"/>
        <v>1</v>
      </c>
      <c r="P318" s="67">
        <f t="shared" si="24"/>
        <v>72</v>
      </c>
    </row>
    <row r="319" spans="1:16" x14ac:dyDescent="0.45">
      <c r="A319" s="90" t="s">
        <v>62</v>
      </c>
      <c r="B319" s="90" t="s">
        <v>242</v>
      </c>
      <c r="C319" s="90" t="s">
        <v>14</v>
      </c>
      <c r="D319" s="91">
        <v>36</v>
      </c>
      <c r="E319" s="91">
        <v>16</v>
      </c>
      <c r="F319" s="92">
        <v>2</v>
      </c>
      <c r="G319" s="92">
        <v>8</v>
      </c>
      <c r="H319" s="68">
        <f t="array" ref="H319">INDEX('Нормативные затраты по МЗ'!$C$2:$C$132,MATCH(A319&amp;C319,'Нормативные затраты по МЗ'!$A$2:$A$132&amp;'Нормативные затраты по МЗ'!$B$2:$B$132,0))</f>
        <v>135.81</v>
      </c>
      <c r="I319" s="3">
        <f>HLOOKUP($C319,'Параметры ПФ'!$F$3:$K$4,2,FALSE)</f>
        <v>155.04</v>
      </c>
      <c r="J319" s="3">
        <f t="shared" si="20"/>
        <v>4345.92</v>
      </c>
      <c r="K319" s="4">
        <f>IF(J319&lt;'Параметры ПФ'!$N$7+0.01,'Стандартные программы'!J319,ROUNDDOWN('Параметры ПФ'!$N$7/IF(H319=0,I319,IF(I319&gt;H319,H319,I319)),0)*IF(H319=0,I319,IF(I319&gt;H319,H319,I319)))</f>
        <v>4345.92</v>
      </c>
      <c r="L319" s="3">
        <f t="shared" si="21"/>
        <v>34767.360000000001</v>
      </c>
      <c r="M319" s="25">
        <f>IF(J319&lt;'Параметры ПФ'!$N$7+0.01,E319*F319*G319,ROUNDDOWN('Параметры ПФ'!$N$7/IF(H319=0,I319,IF(I319&gt;H319,H319,I319)),0)*G319)</f>
        <v>256</v>
      </c>
      <c r="N319" s="19">
        <f t="shared" si="22"/>
        <v>0</v>
      </c>
      <c r="O319" s="66" t="b">
        <f t="shared" si="23"/>
        <v>1</v>
      </c>
      <c r="P319" s="67">
        <f t="shared" si="24"/>
        <v>72</v>
      </c>
    </row>
    <row r="320" spans="1:16" x14ac:dyDescent="0.45">
      <c r="A320" s="90" t="s">
        <v>62</v>
      </c>
      <c r="B320" s="90" t="s">
        <v>2188</v>
      </c>
      <c r="C320" s="90" t="s">
        <v>16</v>
      </c>
      <c r="D320" s="91">
        <v>36</v>
      </c>
      <c r="E320" s="91">
        <v>16</v>
      </c>
      <c r="F320" s="92">
        <v>2</v>
      </c>
      <c r="G320" s="92">
        <v>16</v>
      </c>
      <c r="H320" s="68">
        <f t="array" ref="H320">INDEX('Нормативные затраты по МЗ'!$C$2:$C$132,MATCH(A320&amp;C320,'Нормативные затраты по МЗ'!$A$2:$A$132&amp;'Нормативные затраты по МЗ'!$B$2:$B$132,0))</f>
        <v>135.81</v>
      </c>
      <c r="I320" s="3">
        <f>HLOOKUP($C320,'Параметры ПФ'!$F$3:$K$4,2,FALSE)</f>
        <v>155.04</v>
      </c>
      <c r="J320" s="3">
        <f t="shared" si="20"/>
        <v>4345.92</v>
      </c>
      <c r="K320" s="4">
        <f>IF(J320&lt;'Параметры ПФ'!$N$7+0.01,'Стандартные программы'!J320,ROUNDDOWN('Параметры ПФ'!$N$7/IF(H320=0,I320,IF(I320&gt;H320,H320,I320)),0)*IF(H320=0,I320,IF(I320&gt;H320,H320,I320)))</f>
        <v>4345.92</v>
      </c>
      <c r="L320" s="3">
        <f t="shared" si="21"/>
        <v>69534.720000000001</v>
      </c>
      <c r="M320" s="25">
        <f>IF(J320&lt;'Параметры ПФ'!$N$7+0.01,E320*F320*G320,ROUNDDOWN('Параметры ПФ'!$N$7/IF(H320=0,I320,IF(I320&gt;H320,H320,I320)),0)*G320)</f>
        <v>512</v>
      </c>
      <c r="N320" s="19">
        <f t="shared" si="22"/>
        <v>0</v>
      </c>
      <c r="O320" s="66" t="b">
        <f t="shared" si="23"/>
        <v>1</v>
      </c>
      <c r="P320" s="67">
        <f t="shared" si="24"/>
        <v>72</v>
      </c>
    </row>
    <row r="321" spans="1:16" x14ac:dyDescent="0.45">
      <c r="A321" s="90" t="s">
        <v>62</v>
      </c>
      <c r="B321" s="90" t="s">
        <v>2189</v>
      </c>
      <c r="C321" s="90" t="s">
        <v>16</v>
      </c>
      <c r="D321" s="91">
        <v>36</v>
      </c>
      <c r="E321" s="91">
        <v>16</v>
      </c>
      <c r="F321" s="92">
        <v>2</v>
      </c>
      <c r="G321" s="92">
        <v>15</v>
      </c>
      <c r="H321" s="68">
        <f t="array" ref="H321">INDEX('Нормативные затраты по МЗ'!$C$2:$C$132,MATCH(A321&amp;C321,'Нормативные затраты по МЗ'!$A$2:$A$132&amp;'Нормативные затраты по МЗ'!$B$2:$B$132,0))</f>
        <v>135.81</v>
      </c>
      <c r="I321" s="3">
        <f>HLOOKUP($C321,'Параметры ПФ'!$F$3:$K$4,2,FALSE)</f>
        <v>155.04</v>
      </c>
      <c r="J321" s="3">
        <f t="shared" si="20"/>
        <v>4345.92</v>
      </c>
      <c r="K321" s="4">
        <f>IF(J321&lt;'Параметры ПФ'!$N$7+0.01,'Стандартные программы'!J321,ROUNDDOWN('Параметры ПФ'!$N$7/IF(H321=0,I321,IF(I321&gt;H321,H321,I321)),0)*IF(H321=0,I321,IF(I321&gt;H321,H321,I321)))</f>
        <v>4345.92</v>
      </c>
      <c r="L321" s="3">
        <f t="shared" si="21"/>
        <v>65188.800000000003</v>
      </c>
      <c r="M321" s="25">
        <f>IF(J321&lt;'Параметры ПФ'!$N$7+0.01,E321*F321*G321,ROUNDDOWN('Параметры ПФ'!$N$7/IF(H321=0,I321,IF(I321&gt;H321,H321,I321)),0)*G321)</f>
        <v>480</v>
      </c>
      <c r="N321" s="19">
        <f t="shared" si="22"/>
        <v>0</v>
      </c>
      <c r="O321" s="66" t="b">
        <f t="shared" si="23"/>
        <v>1</v>
      </c>
      <c r="P321" s="67">
        <f t="shared" si="24"/>
        <v>72</v>
      </c>
    </row>
    <row r="322" spans="1:16" x14ac:dyDescent="0.45">
      <c r="A322" s="90" t="s">
        <v>62</v>
      </c>
      <c r="B322" s="90" t="s">
        <v>2190</v>
      </c>
      <c r="C322" s="90" t="s">
        <v>16</v>
      </c>
      <c r="D322" s="91">
        <v>36</v>
      </c>
      <c r="E322" s="91">
        <v>16</v>
      </c>
      <c r="F322" s="92">
        <v>2</v>
      </c>
      <c r="G322" s="92">
        <v>18</v>
      </c>
      <c r="H322" s="68">
        <f t="array" ref="H322">INDEX('Нормативные затраты по МЗ'!$C$2:$C$132,MATCH(A322&amp;C322,'Нормативные затраты по МЗ'!$A$2:$A$132&amp;'Нормативные затраты по МЗ'!$B$2:$B$132,0))</f>
        <v>135.81</v>
      </c>
      <c r="I322" s="3">
        <f>HLOOKUP($C322,'Параметры ПФ'!$F$3:$K$4,2,FALSE)</f>
        <v>155.04</v>
      </c>
      <c r="J322" s="3">
        <f t="shared" ref="J322:J385" si="25">IF(H322=0,I322*F322*E322,IF(I322&gt;H322,H322*F322*E322,I322*F322*E322))</f>
        <v>4345.92</v>
      </c>
      <c r="K322" s="4">
        <f>IF(J322&lt;'Параметры ПФ'!$N$7+0.01,'Стандартные программы'!J322,ROUNDDOWN('Параметры ПФ'!$N$7/IF(H322=0,I322,IF(I322&gt;H322,H322,I322)),0)*IF(H322=0,I322,IF(I322&gt;H322,H322,I322)))</f>
        <v>4345.92</v>
      </c>
      <c r="L322" s="3">
        <f t="shared" ref="L322:L385" si="26">K322*G322</f>
        <v>78226.559999999998</v>
      </c>
      <c r="M322" s="25">
        <f>IF(J322&lt;'Параметры ПФ'!$N$7+0.01,E322*F322*G322,ROUNDDOWN('Параметры ПФ'!$N$7/IF(H322=0,I322,IF(I322&gt;H322,H322,I322)),0)*G322)</f>
        <v>576</v>
      </c>
      <c r="N322" s="19">
        <f t="shared" ref="N322:N385" si="27">IF(H322=0,I322*F322*E322,IF(I322&gt;H322,H322*F322*E322,I322*F322*E322))-K322</f>
        <v>0</v>
      </c>
      <c r="O322" s="66" t="b">
        <f t="shared" ref="O322:O385" si="28">IF(I322&gt;=H322,TRUE,FALSE)</f>
        <v>1</v>
      </c>
      <c r="P322" s="67">
        <f t="shared" ref="P322:P385" si="29">D322*F322</f>
        <v>72</v>
      </c>
    </row>
    <row r="323" spans="1:16" x14ac:dyDescent="0.45">
      <c r="A323" s="90" t="s">
        <v>62</v>
      </c>
      <c r="B323" s="90" t="s">
        <v>2191</v>
      </c>
      <c r="C323" s="90" t="s">
        <v>16</v>
      </c>
      <c r="D323" s="91">
        <v>36</v>
      </c>
      <c r="E323" s="91">
        <v>16</v>
      </c>
      <c r="F323" s="92">
        <v>2</v>
      </c>
      <c r="G323" s="92">
        <v>15</v>
      </c>
      <c r="H323" s="68">
        <f t="array" ref="H323">INDEX('Нормативные затраты по МЗ'!$C$2:$C$132,MATCH(A323&amp;C323,'Нормативные затраты по МЗ'!$A$2:$A$132&amp;'Нормативные затраты по МЗ'!$B$2:$B$132,0))</f>
        <v>135.81</v>
      </c>
      <c r="I323" s="3">
        <f>HLOOKUP($C323,'Параметры ПФ'!$F$3:$K$4,2,FALSE)</f>
        <v>155.04</v>
      </c>
      <c r="J323" s="3">
        <f t="shared" si="25"/>
        <v>4345.92</v>
      </c>
      <c r="K323" s="4">
        <f>IF(J323&lt;'Параметры ПФ'!$N$7+0.01,'Стандартные программы'!J323,ROUNDDOWN('Параметры ПФ'!$N$7/IF(H323=0,I323,IF(I323&gt;H323,H323,I323)),0)*IF(H323=0,I323,IF(I323&gt;H323,H323,I323)))</f>
        <v>4345.92</v>
      </c>
      <c r="L323" s="3">
        <f t="shared" si="26"/>
        <v>65188.800000000003</v>
      </c>
      <c r="M323" s="25">
        <f>IF(J323&lt;'Параметры ПФ'!$N$7+0.01,E323*F323*G323,ROUNDDOWN('Параметры ПФ'!$N$7/IF(H323=0,I323,IF(I323&gt;H323,H323,I323)),0)*G323)</f>
        <v>480</v>
      </c>
      <c r="N323" s="19">
        <f t="shared" si="27"/>
        <v>0</v>
      </c>
      <c r="O323" s="66" t="b">
        <f t="shared" si="28"/>
        <v>1</v>
      </c>
      <c r="P323" s="67">
        <f t="shared" si="29"/>
        <v>72</v>
      </c>
    </row>
    <row r="324" spans="1:16" x14ac:dyDescent="0.45">
      <c r="A324" s="90" t="s">
        <v>62</v>
      </c>
      <c r="B324" s="90" t="s">
        <v>2192</v>
      </c>
      <c r="C324" s="90" t="s">
        <v>16</v>
      </c>
      <c r="D324" s="91">
        <v>36</v>
      </c>
      <c r="E324" s="91">
        <v>16</v>
      </c>
      <c r="F324" s="92">
        <v>2</v>
      </c>
      <c r="G324" s="92">
        <v>18</v>
      </c>
      <c r="H324" s="68">
        <f t="array" ref="H324">INDEX('Нормативные затраты по МЗ'!$C$2:$C$132,MATCH(A324&amp;C324,'Нормативные затраты по МЗ'!$A$2:$A$132&amp;'Нормативные затраты по МЗ'!$B$2:$B$132,0))</f>
        <v>135.81</v>
      </c>
      <c r="I324" s="3">
        <f>HLOOKUP($C324,'Параметры ПФ'!$F$3:$K$4,2,FALSE)</f>
        <v>155.04</v>
      </c>
      <c r="J324" s="3">
        <f t="shared" si="25"/>
        <v>4345.92</v>
      </c>
      <c r="K324" s="4">
        <f>IF(J324&lt;'Параметры ПФ'!$N$7+0.01,'Стандартные программы'!J324,ROUNDDOWN('Параметры ПФ'!$N$7/IF(H324=0,I324,IF(I324&gt;H324,H324,I324)),0)*IF(H324=0,I324,IF(I324&gt;H324,H324,I324)))</f>
        <v>4345.92</v>
      </c>
      <c r="L324" s="3">
        <f t="shared" si="26"/>
        <v>78226.559999999998</v>
      </c>
      <c r="M324" s="25">
        <f>IF(J324&lt;'Параметры ПФ'!$N$7+0.01,E324*F324*G324,ROUNDDOWN('Параметры ПФ'!$N$7/IF(H324=0,I324,IF(I324&gt;H324,H324,I324)),0)*G324)</f>
        <v>576</v>
      </c>
      <c r="N324" s="19">
        <f t="shared" si="27"/>
        <v>0</v>
      </c>
      <c r="O324" s="66" t="b">
        <f t="shared" si="28"/>
        <v>1</v>
      </c>
      <c r="P324" s="67">
        <f t="shared" si="29"/>
        <v>72</v>
      </c>
    </row>
    <row r="325" spans="1:16" x14ac:dyDescent="0.45">
      <c r="A325" s="90" t="s">
        <v>62</v>
      </c>
      <c r="B325" s="90" t="s">
        <v>2193</v>
      </c>
      <c r="C325" s="90" t="s">
        <v>16</v>
      </c>
      <c r="D325" s="91">
        <v>36</v>
      </c>
      <c r="E325" s="91">
        <v>16</v>
      </c>
      <c r="F325" s="92">
        <v>2</v>
      </c>
      <c r="G325" s="92">
        <v>15</v>
      </c>
      <c r="H325" s="68">
        <f t="array" ref="H325">INDEX('Нормативные затраты по МЗ'!$C$2:$C$132,MATCH(A325&amp;C325,'Нормативные затраты по МЗ'!$A$2:$A$132&amp;'Нормативные затраты по МЗ'!$B$2:$B$132,0))</f>
        <v>135.81</v>
      </c>
      <c r="I325" s="3">
        <f>HLOOKUP($C325,'Параметры ПФ'!$F$3:$K$4,2,FALSE)</f>
        <v>155.04</v>
      </c>
      <c r="J325" s="3">
        <f t="shared" si="25"/>
        <v>4345.92</v>
      </c>
      <c r="K325" s="4">
        <f>IF(J325&lt;'Параметры ПФ'!$N$7+0.01,'Стандартные программы'!J325,ROUNDDOWN('Параметры ПФ'!$N$7/IF(H325=0,I325,IF(I325&gt;H325,H325,I325)),0)*IF(H325=0,I325,IF(I325&gt;H325,H325,I325)))</f>
        <v>4345.92</v>
      </c>
      <c r="L325" s="3">
        <f t="shared" si="26"/>
        <v>65188.800000000003</v>
      </c>
      <c r="M325" s="25">
        <f>IF(J325&lt;'Параметры ПФ'!$N$7+0.01,E325*F325*G325,ROUNDDOWN('Параметры ПФ'!$N$7/IF(H325=0,I325,IF(I325&gt;H325,H325,I325)),0)*G325)</f>
        <v>480</v>
      </c>
      <c r="N325" s="19">
        <f t="shared" si="27"/>
        <v>0</v>
      </c>
      <c r="O325" s="66" t="b">
        <f t="shared" si="28"/>
        <v>1</v>
      </c>
      <c r="P325" s="67">
        <f t="shared" si="29"/>
        <v>72</v>
      </c>
    </row>
    <row r="326" spans="1:16" x14ac:dyDescent="0.45">
      <c r="A326" s="90" t="s">
        <v>62</v>
      </c>
      <c r="B326" s="90" t="s">
        <v>2194</v>
      </c>
      <c r="C326" s="90" t="s">
        <v>16</v>
      </c>
      <c r="D326" s="91">
        <v>36</v>
      </c>
      <c r="E326" s="91">
        <v>16</v>
      </c>
      <c r="F326" s="92">
        <v>2</v>
      </c>
      <c r="G326" s="92">
        <v>15</v>
      </c>
      <c r="H326" s="68">
        <f t="array" ref="H326">INDEX('Нормативные затраты по МЗ'!$C$2:$C$132,MATCH(A326&amp;C326,'Нормативные затраты по МЗ'!$A$2:$A$132&amp;'Нормативные затраты по МЗ'!$B$2:$B$132,0))</f>
        <v>135.81</v>
      </c>
      <c r="I326" s="3">
        <f>HLOOKUP($C326,'Параметры ПФ'!$F$3:$K$4,2,FALSE)</f>
        <v>155.04</v>
      </c>
      <c r="J326" s="3">
        <f t="shared" si="25"/>
        <v>4345.92</v>
      </c>
      <c r="K326" s="4">
        <f>IF(J326&lt;'Параметры ПФ'!$N$7+0.01,'Стандартные программы'!J326,ROUNDDOWN('Параметры ПФ'!$N$7/IF(H326=0,I326,IF(I326&gt;H326,H326,I326)),0)*IF(H326=0,I326,IF(I326&gt;H326,H326,I326)))</f>
        <v>4345.92</v>
      </c>
      <c r="L326" s="3">
        <f t="shared" si="26"/>
        <v>65188.800000000003</v>
      </c>
      <c r="M326" s="25">
        <f>IF(J326&lt;'Параметры ПФ'!$N$7+0.01,E326*F326*G326,ROUNDDOWN('Параметры ПФ'!$N$7/IF(H326=0,I326,IF(I326&gt;H326,H326,I326)),0)*G326)</f>
        <v>480</v>
      </c>
      <c r="N326" s="19">
        <f t="shared" si="27"/>
        <v>0</v>
      </c>
      <c r="O326" s="66" t="b">
        <f t="shared" si="28"/>
        <v>1</v>
      </c>
      <c r="P326" s="67">
        <f t="shared" si="29"/>
        <v>72</v>
      </c>
    </row>
    <row r="327" spans="1:16" x14ac:dyDescent="0.45">
      <c r="A327" s="90" t="s">
        <v>62</v>
      </c>
      <c r="B327" s="90" t="s">
        <v>2195</v>
      </c>
      <c r="C327" s="90" t="s">
        <v>16</v>
      </c>
      <c r="D327" s="91">
        <v>36</v>
      </c>
      <c r="E327" s="91">
        <v>16</v>
      </c>
      <c r="F327" s="92">
        <v>2</v>
      </c>
      <c r="G327" s="92">
        <v>18</v>
      </c>
      <c r="H327" s="68">
        <f t="array" ref="H327">INDEX('Нормативные затраты по МЗ'!$C$2:$C$132,MATCH(A327&amp;C327,'Нормативные затраты по МЗ'!$A$2:$A$132&amp;'Нормативные затраты по МЗ'!$B$2:$B$132,0))</f>
        <v>135.81</v>
      </c>
      <c r="I327" s="3">
        <f>HLOOKUP($C327,'Параметры ПФ'!$F$3:$K$4,2,FALSE)</f>
        <v>155.04</v>
      </c>
      <c r="J327" s="3">
        <f t="shared" si="25"/>
        <v>4345.92</v>
      </c>
      <c r="K327" s="4">
        <f>IF(J327&lt;'Параметры ПФ'!$N$7+0.01,'Стандартные программы'!J327,ROUNDDOWN('Параметры ПФ'!$N$7/IF(H327=0,I327,IF(I327&gt;H327,H327,I327)),0)*IF(H327=0,I327,IF(I327&gt;H327,H327,I327)))</f>
        <v>4345.92</v>
      </c>
      <c r="L327" s="3">
        <f t="shared" si="26"/>
        <v>78226.559999999998</v>
      </c>
      <c r="M327" s="25">
        <f>IF(J327&lt;'Параметры ПФ'!$N$7+0.01,E327*F327*G327,ROUNDDOWN('Параметры ПФ'!$N$7/IF(H327=0,I327,IF(I327&gt;H327,H327,I327)),0)*G327)</f>
        <v>576</v>
      </c>
      <c r="N327" s="19">
        <f t="shared" si="27"/>
        <v>0</v>
      </c>
      <c r="O327" s="66" t="b">
        <f t="shared" si="28"/>
        <v>1</v>
      </c>
      <c r="P327" s="67">
        <f t="shared" si="29"/>
        <v>72</v>
      </c>
    </row>
    <row r="328" spans="1:16" x14ac:dyDescent="0.45">
      <c r="A328" s="90" t="s">
        <v>62</v>
      </c>
      <c r="B328" s="90" t="s">
        <v>2196</v>
      </c>
      <c r="C328" s="90" t="s">
        <v>16</v>
      </c>
      <c r="D328" s="91">
        <v>36</v>
      </c>
      <c r="E328" s="91">
        <v>16</v>
      </c>
      <c r="F328" s="92">
        <v>2</v>
      </c>
      <c r="G328" s="92">
        <v>18</v>
      </c>
      <c r="H328" s="68">
        <f t="array" ref="H328">INDEX('Нормативные затраты по МЗ'!$C$2:$C$132,MATCH(A328&amp;C328,'Нормативные затраты по МЗ'!$A$2:$A$132&amp;'Нормативные затраты по МЗ'!$B$2:$B$132,0))</f>
        <v>135.81</v>
      </c>
      <c r="I328" s="3">
        <f>HLOOKUP($C328,'Параметры ПФ'!$F$3:$K$4,2,FALSE)</f>
        <v>155.04</v>
      </c>
      <c r="J328" s="3">
        <f t="shared" si="25"/>
        <v>4345.92</v>
      </c>
      <c r="K328" s="4">
        <f>IF(J328&lt;'Параметры ПФ'!$N$7+0.01,'Стандартные программы'!J328,ROUNDDOWN('Параметры ПФ'!$N$7/IF(H328=0,I328,IF(I328&gt;H328,H328,I328)),0)*IF(H328=0,I328,IF(I328&gt;H328,H328,I328)))</f>
        <v>4345.92</v>
      </c>
      <c r="L328" s="3">
        <f t="shared" si="26"/>
        <v>78226.559999999998</v>
      </c>
      <c r="M328" s="25">
        <f>IF(J328&lt;'Параметры ПФ'!$N$7+0.01,E328*F328*G328,ROUNDDOWN('Параметры ПФ'!$N$7/IF(H328=0,I328,IF(I328&gt;H328,H328,I328)),0)*G328)</f>
        <v>576</v>
      </c>
      <c r="N328" s="19">
        <f t="shared" si="27"/>
        <v>0</v>
      </c>
      <c r="O328" s="66" t="b">
        <f t="shared" si="28"/>
        <v>1</v>
      </c>
      <c r="P328" s="67">
        <f t="shared" si="29"/>
        <v>72</v>
      </c>
    </row>
    <row r="329" spans="1:16" x14ac:dyDescent="0.45">
      <c r="A329" s="90" t="s">
        <v>62</v>
      </c>
      <c r="B329" s="90" t="s">
        <v>2197</v>
      </c>
      <c r="C329" s="90" t="s">
        <v>16</v>
      </c>
      <c r="D329" s="91">
        <v>36</v>
      </c>
      <c r="E329" s="91">
        <v>16</v>
      </c>
      <c r="F329" s="92">
        <v>2</v>
      </c>
      <c r="G329" s="92">
        <v>15</v>
      </c>
      <c r="H329" s="68">
        <f t="array" ref="H329">INDEX('Нормативные затраты по МЗ'!$C$2:$C$132,MATCH(A329&amp;C329,'Нормативные затраты по МЗ'!$A$2:$A$132&amp;'Нормативные затраты по МЗ'!$B$2:$B$132,0))</f>
        <v>135.81</v>
      </c>
      <c r="I329" s="3">
        <f>HLOOKUP($C329,'Параметры ПФ'!$F$3:$K$4,2,FALSE)</f>
        <v>155.04</v>
      </c>
      <c r="J329" s="3">
        <f t="shared" si="25"/>
        <v>4345.92</v>
      </c>
      <c r="K329" s="4">
        <f>IF(J329&lt;'Параметры ПФ'!$N$7+0.01,'Стандартные программы'!J329,ROUNDDOWN('Параметры ПФ'!$N$7/IF(H329=0,I329,IF(I329&gt;H329,H329,I329)),0)*IF(H329=0,I329,IF(I329&gt;H329,H329,I329)))</f>
        <v>4345.92</v>
      </c>
      <c r="L329" s="3">
        <f t="shared" si="26"/>
        <v>65188.800000000003</v>
      </c>
      <c r="M329" s="25">
        <f>IF(J329&lt;'Параметры ПФ'!$N$7+0.01,E329*F329*G329,ROUNDDOWN('Параметры ПФ'!$N$7/IF(H329=0,I329,IF(I329&gt;H329,H329,I329)),0)*G329)</f>
        <v>480</v>
      </c>
      <c r="N329" s="19">
        <f t="shared" si="27"/>
        <v>0</v>
      </c>
      <c r="O329" s="66" t="b">
        <f t="shared" si="28"/>
        <v>1</v>
      </c>
      <c r="P329" s="67">
        <f t="shared" si="29"/>
        <v>72</v>
      </c>
    </row>
    <row r="330" spans="1:16" x14ac:dyDescent="0.45">
      <c r="A330" s="90" t="s">
        <v>62</v>
      </c>
      <c r="B330" s="90" t="s">
        <v>2198</v>
      </c>
      <c r="C330" s="90" t="s">
        <v>16</v>
      </c>
      <c r="D330" s="91">
        <v>36</v>
      </c>
      <c r="E330" s="91">
        <v>16</v>
      </c>
      <c r="F330" s="92">
        <v>2</v>
      </c>
      <c r="G330" s="92">
        <v>15</v>
      </c>
      <c r="H330" s="68">
        <f t="array" ref="H330">INDEX('Нормативные затраты по МЗ'!$C$2:$C$132,MATCH(A330&amp;C330,'Нормативные затраты по МЗ'!$A$2:$A$132&amp;'Нормативные затраты по МЗ'!$B$2:$B$132,0))</f>
        <v>135.81</v>
      </c>
      <c r="I330" s="3">
        <f>HLOOKUP($C330,'Параметры ПФ'!$F$3:$K$4,2,FALSE)</f>
        <v>155.04</v>
      </c>
      <c r="J330" s="3">
        <f t="shared" si="25"/>
        <v>4345.92</v>
      </c>
      <c r="K330" s="4">
        <f>IF(J330&lt;'Параметры ПФ'!$N$7+0.01,'Стандартные программы'!J330,ROUNDDOWN('Параметры ПФ'!$N$7/IF(H330=0,I330,IF(I330&gt;H330,H330,I330)),0)*IF(H330=0,I330,IF(I330&gt;H330,H330,I330)))</f>
        <v>4345.92</v>
      </c>
      <c r="L330" s="3">
        <f t="shared" si="26"/>
        <v>65188.800000000003</v>
      </c>
      <c r="M330" s="25">
        <f>IF(J330&lt;'Параметры ПФ'!$N$7+0.01,E330*F330*G330,ROUNDDOWN('Параметры ПФ'!$N$7/IF(H330=0,I330,IF(I330&gt;H330,H330,I330)),0)*G330)</f>
        <v>480</v>
      </c>
      <c r="N330" s="19">
        <f t="shared" si="27"/>
        <v>0</v>
      </c>
      <c r="O330" s="66" t="b">
        <f t="shared" si="28"/>
        <v>1</v>
      </c>
      <c r="P330" s="67">
        <f t="shared" si="29"/>
        <v>72</v>
      </c>
    </row>
    <row r="331" spans="1:16" x14ac:dyDescent="0.45">
      <c r="A331" s="90" t="s">
        <v>63</v>
      </c>
      <c r="B331" s="90" t="s">
        <v>243</v>
      </c>
      <c r="C331" s="90" t="s">
        <v>1</v>
      </c>
      <c r="D331" s="91">
        <v>36</v>
      </c>
      <c r="E331" s="91">
        <v>20</v>
      </c>
      <c r="F331" s="92">
        <v>2</v>
      </c>
      <c r="G331" s="94">
        <v>25</v>
      </c>
      <c r="H331" s="68">
        <f t="array" ref="H331">INDEX('Нормативные затраты по МЗ'!$C$2:$C$132,MATCH(A331&amp;C331,'Нормативные затраты по МЗ'!$A$2:$A$132&amp;'Нормативные затраты по МЗ'!$B$2:$B$132,0))</f>
        <v>155</v>
      </c>
      <c r="I331" s="3">
        <f>HLOOKUP($C331,'Параметры ПФ'!$F$3:$K$4,2,FALSE)</f>
        <v>155.04</v>
      </c>
      <c r="J331" s="3">
        <f t="shared" si="25"/>
        <v>6200</v>
      </c>
      <c r="K331" s="4">
        <f>IF(J331&lt;'Параметры ПФ'!$N$7+0.01,'Стандартные программы'!J331,ROUNDDOWN('Параметры ПФ'!$N$7/IF(H331=0,I331,IF(I331&gt;H331,H331,I331)),0)*IF(H331=0,I331,IF(I331&gt;H331,H331,I331)))</f>
        <v>6200</v>
      </c>
      <c r="L331" s="3">
        <f t="shared" si="26"/>
        <v>155000</v>
      </c>
      <c r="M331" s="25">
        <f>IF(J331&lt;'Параметры ПФ'!$N$7+0.01,E331*F331*G331,ROUNDDOWN('Параметры ПФ'!$N$7/IF(H331=0,I331,IF(I331&gt;H331,H331,I331)),0)*G331)</f>
        <v>1000</v>
      </c>
      <c r="N331" s="19">
        <f t="shared" si="27"/>
        <v>0</v>
      </c>
      <c r="O331" s="66" t="b">
        <f t="shared" si="28"/>
        <v>1</v>
      </c>
      <c r="P331" s="67">
        <f t="shared" si="29"/>
        <v>72</v>
      </c>
    </row>
    <row r="332" spans="1:16" x14ac:dyDescent="0.45">
      <c r="A332" s="90" t="s">
        <v>63</v>
      </c>
      <c r="B332" s="90" t="s">
        <v>244</v>
      </c>
      <c r="C332" s="90" t="s">
        <v>1</v>
      </c>
      <c r="D332" s="91">
        <v>36</v>
      </c>
      <c r="E332" s="91">
        <v>20</v>
      </c>
      <c r="F332" s="92">
        <v>2</v>
      </c>
      <c r="G332" s="94">
        <v>25</v>
      </c>
      <c r="H332" s="68">
        <f t="array" ref="H332">INDEX('Нормативные затраты по МЗ'!$C$2:$C$132,MATCH(A332&amp;C332,'Нормативные затраты по МЗ'!$A$2:$A$132&amp;'Нормативные затраты по МЗ'!$B$2:$B$132,0))</f>
        <v>155</v>
      </c>
      <c r="I332" s="3">
        <f>HLOOKUP($C332,'Параметры ПФ'!$F$3:$K$4,2,FALSE)</f>
        <v>155.04</v>
      </c>
      <c r="J332" s="3">
        <f t="shared" si="25"/>
        <v>6200</v>
      </c>
      <c r="K332" s="4">
        <f>IF(J332&lt;'Параметры ПФ'!$N$7+0.01,'Стандартные программы'!J332,ROUNDDOWN('Параметры ПФ'!$N$7/IF(H332=0,I332,IF(I332&gt;H332,H332,I332)),0)*IF(H332=0,I332,IF(I332&gt;H332,H332,I332)))</f>
        <v>6200</v>
      </c>
      <c r="L332" s="3">
        <f t="shared" si="26"/>
        <v>155000</v>
      </c>
      <c r="M332" s="25">
        <f>IF(J332&lt;'Параметры ПФ'!$N$7+0.01,E332*F332*G332,ROUNDDOWN('Параметры ПФ'!$N$7/IF(H332=0,I332,IF(I332&gt;H332,H332,I332)),0)*G332)</f>
        <v>1000</v>
      </c>
      <c r="N332" s="19">
        <f t="shared" si="27"/>
        <v>0</v>
      </c>
      <c r="O332" s="66" t="b">
        <f t="shared" si="28"/>
        <v>1</v>
      </c>
      <c r="P332" s="67">
        <f t="shared" si="29"/>
        <v>72</v>
      </c>
    </row>
    <row r="333" spans="1:16" x14ac:dyDescent="0.45">
      <c r="A333" s="90" t="s">
        <v>63</v>
      </c>
      <c r="B333" s="90" t="s">
        <v>245</v>
      </c>
      <c r="C333" s="90" t="s">
        <v>1</v>
      </c>
      <c r="D333" s="91">
        <v>36</v>
      </c>
      <c r="E333" s="91">
        <v>20</v>
      </c>
      <c r="F333" s="92">
        <v>2</v>
      </c>
      <c r="G333" s="94">
        <v>25</v>
      </c>
      <c r="H333" s="68">
        <f t="array" ref="H333">INDEX('Нормативные затраты по МЗ'!$C$2:$C$132,MATCH(A333&amp;C333,'Нормативные затраты по МЗ'!$A$2:$A$132&amp;'Нормативные затраты по МЗ'!$B$2:$B$132,0))</f>
        <v>155</v>
      </c>
      <c r="I333" s="3">
        <f>HLOOKUP($C333,'Параметры ПФ'!$F$3:$K$4,2,FALSE)</f>
        <v>155.04</v>
      </c>
      <c r="J333" s="3">
        <f t="shared" si="25"/>
        <v>6200</v>
      </c>
      <c r="K333" s="4">
        <f>IF(J333&lt;'Параметры ПФ'!$N$7+0.01,'Стандартные программы'!J333,ROUNDDOWN('Параметры ПФ'!$N$7/IF(H333=0,I333,IF(I333&gt;H333,H333,I333)),0)*IF(H333=0,I333,IF(I333&gt;H333,H333,I333)))</f>
        <v>6200</v>
      </c>
      <c r="L333" s="3">
        <f t="shared" si="26"/>
        <v>155000</v>
      </c>
      <c r="M333" s="25">
        <f>IF(J333&lt;'Параметры ПФ'!$N$7+0.01,E333*F333*G333,ROUNDDOWN('Параметры ПФ'!$N$7/IF(H333=0,I333,IF(I333&gt;H333,H333,I333)),0)*G333)</f>
        <v>1000</v>
      </c>
      <c r="N333" s="19">
        <f t="shared" si="27"/>
        <v>0</v>
      </c>
      <c r="O333" s="66" t="b">
        <f t="shared" si="28"/>
        <v>1</v>
      </c>
      <c r="P333" s="67">
        <f t="shared" si="29"/>
        <v>72</v>
      </c>
    </row>
    <row r="334" spans="1:16" x14ac:dyDescent="0.45">
      <c r="A334" s="90" t="s">
        <v>63</v>
      </c>
      <c r="B334" s="90" t="s">
        <v>8</v>
      </c>
      <c r="C334" s="90" t="s">
        <v>2</v>
      </c>
      <c r="D334" s="91">
        <v>36</v>
      </c>
      <c r="E334" s="91">
        <v>20</v>
      </c>
      <c r="F334" s="92">
        <v>2</v>
      </c>
      <c r="G334" s="94">
        <v>20</v>
      </c>
      <c r="H334" s="68">
        <f t="array" ref="H334">INDEX('Нормативные затраты по МЗ'!$C$2:$C$132,MATCH(A334&amp;C334,'Нормативные затраты по МЗ'!$A$2:$A$132&amp;'Нормативные затраты по МЗ'!$B$2:$B$132,0))</f>
        <v>155</v>
      </c>
      <c r="I334" s="3">
        <f>HLOOKUP($C334,'Параметры ПФ'!$F$3:$K$4,2,FALSE)</f>
        <v>155.04</v>
      </c>
      <c r="J334" s="3">
        <f t="shared" si="25"/>
        <v>6200</v>
      </c>
      <c r="K334" s="4">
        <f>IF(J334&lt;'Параметры ПФ'!$N$7+0.01,'Стандартные программы'!J334,ROUNDDOWN('Параметры ПФ'!$N$7/IF(H334=0,I334,IF(I334&gt;H334,H334,I334)),0)*IF(H334=0,I334,IF(I334&gt;H334,H334,I334)))</f>
        <v>6200</v>
      </c>
      <c r="L334" s="3">
        <f t="shared" si="26"/>
        <v>124000</v>
      </c>
      <c r="M334" s="25">
        <f>IF(J334&lt;'Параметры ПФ'!$N$7+0.01,E334*F334*G334,ROUNDDOWN('Параметры ПФ'!$N$7/IF(H334=0,I334,IF(I334&gt;H334,H334,I334)),0)*G334)</f>
        <v>800</v>
      </c>
      <c r="N334" s="19">
        <f t="shared" si="27"/>
        <v>0</v>
      </c>
      <c r="O334" s="66" t="b">
        <f t="shared" si="28"/>
        <v>1</v>
      </c>
      <c r="P334" s="67">
        <f t="shared" si="29"/>
        <v>72</v>
      </c>
    </row>
    <row r="335" spans="1:16" x14ac:dyDescent="0.45">
      <c r="A335" s="90" t="s">
        <v>63</v>
      </c>
      <c r="B335" s="90" t="s">
        <v>246</v>
      </c>
      <c r="C335" s="90" t="s">
        <v>2</v>
      </c>
      <c r="D335" s="91">
        <v>36</v>
      </c>
      <c r="E335" s="91">
        <v>20</v>
      </c>
      <c r="F335" s="92">
        <v>2</v>
      </c>
      <c r="G335" s="94">
        <v>20</v>
      </c>
      <c r="H335" s="68">
        <f t="array" ref="H335">INDEX('Нормативные затраты по МЗ'!$C$2:$C$132,MATCH(A335&amp;C335,'Нормативные затраты по МЗ'!$A$2:$A$132&amp;'Нормативные затраты по МЗ'!$B$2:$B$132,0))</f>
        <v>155</v>
      </c>
      <c r="I335" s="3">
        <f>HLOOKUP($C335,'Параметры ПФ'!$F$3:$K$4,2,FALSE)</f>
        <v>155.04</v>
      </c>
      <c r="J335" s="3">
        <f t="shared" si="25"/>
        <v>6200</v>
      </c>
      <c r="K335" s="4">
        <f>IF(J335&lt;'Параметры ПФ'!$N$7+0.01,'Стандартные программы'!J335,ROUNDDOWN('Параметры ПФ'!$N$7/IF(H335=0,I335,IF(I335&gt;H335,H335,I335)),0)*IF(H335=0,I335,IF(I335&gt;H335,H335,I335)))</f>
        <v>6200</v>
      </c>
      <c r="L335" s="3">
        <f t="shared" si="26"/>
        <v>124000</v>
      </c>
      <c r="M335" s="25">
        <f>IF(J335&lt;'Параметры ПФ'!$N$7+0.01,E335*F335*G335,ROUNDDOWN('Параметры ПФ'!$N$7/IF(H335=0,I335,IF(I335&gt;H335,H335,I335)),0)*G335)</f>
        <v>800</v>
      </c>
      <c r="N335" s="19">
        <f t="shared" si="27"/>
        <v>0</v>
      </c>
      <c r="O335" s="66" t="b">
        <f t="shared" si="28"/>
        <v>1</v>
      </c>
      <c r="P335" s="67">
        <f t="shared" si="29"/>
        <v>72</v>
      </c>
    </row>
    <row r="336" spans="1:16" x14ac:dyDescent="0.45">
      <c r="A336" s="90" t="s">
        <v>63</v>
      </c>
      <c r="B336" s="90" t="s">
        <v>246</v>
      </c>
      <c r="C336" s="90" t="s">
        <v>2</v>
      </c>
      <c r="D336" s="91">
        <v>36</v>
      </c>
      <c r="E336" s="91">
        <v>20</v>
      </c>
      <c r="F336" s="92">
        <v>2</v>
      </c>
      <c r="G336" s="94">
        <v>20</v>
      </c>
      <c r="H336" s="68">
        <f t="array" ref="H336">INDEX('Нормативные затраты по МЗ'!$C$2:$C$132,MATCH(A336&amp;C336,'Нормативные затраты по МЗ'!$A$2:$A$132&amp;'Нормативные затраты по МЗ'!$B$2:$B$132,0))</f>
        <v>155</v>
      </c>
      <c r="I336" s="3">
        <f>HLOOKUP($C336,'Параметры ПФ'!$F$3:$K$4,2,FALSE)</f>
        <v>155.04</v>
      </c>
      <c r="J336" s="3">
        <f t="shared" si="25"/>
        <v>6200</v>
      </c>
      <c r="K336" s="4">
        <f>IF(J336&lt;'Параметры ПФ'!$N$7+0.01,'Стандартные программы'!J336,ROUNDDOWN('Параметры ПФ'!$N$7/IF(H336=0,I336,IF(I336&gt;H336,H336,I336)),0)*IF(H336=0,I336,IF(I336&gt;H336,H336,I336)))</f>
        <v>6200</v>
      </c>
      <c r="L336" s="3">
        <f t="shared" si="26"/>
        <v>124000</v>
      </c>
      <c r="M336" s="25">
        <f>IF(J336&lt;'Параметры ПФ'!$N$7+0.01,E336*F336*G336,ROUNDDOWN('Параметры ПФ'!$N$7/IF(H336=0,I336,IF(I336&gt;H336,H336,I336)),0)*G336)</f>
        <v>800</v>
      </c>
      <c r="N336" s="19">
        <f t="shared" si="27"/>
        <v>0</v>
      </c>
      <c r="O336" s="66" t="b">
        <f t="shared" si="28"/>
        <v>1</v>
      </c>
      <c r="P336" s="67">
        <f t="shared" si="29"/>
        <v>72</v>
      </c>
    </row>
    <row r="337" spans="1:16" x14ac:dyDescent="0.45">
      <c r="A337" s="90" t="s">
        <v>63</v>
      </c>
      <c r="B337" s="90" t="s">
        <v>246</v>
      </c>
      <c r="C337" s="90" t="s">
        <v>2</v>
      </c>
      <c r="D337" s="91">
        <v>36</v>
      </c>
      <c r="E337" s="91">
        <v>20</v>
      </c>
      <c r="F337" s="92">
        <v>2</v>
      </c>
      <c r="G337" s="94">
        <v>20</v>
      </c>
      <c r="H337" s="68">
        <f t="array" ref="H337">INDEX('Нормативные затраты по МЗ'!$C$2:$C$132,MATCH(A337&amp;C337,'Нормативные затраты по МЗ'!$A$2:$A$132&amp;'Нормативные затраты по МЗ'!$B$2:$B$132,0))</f>
        <v>155</v>
      </c>
      <c r="I337" s="3">
        <f>HLOOKUP($C337,'Параметры ПФ'!$F$3:$K$4,2,FALSE)</f>
        <v>155.04</v>
      </c>
      <c r="J337" s="3">
        <f t="shared" si="25"/>
        <v>6200</v>
      </c>
      <c r="K337" s="4">
        <f>IF(J337&lt;'Параметры ПФ'!$N$7+0.01,'Стандартные программы'!J337,ROUNDDOWN('Параметры ПФ'!$N$7/IF(H337=0,I337,IF(I337&gt;H337,H337,I337)),0)*IF(H337=0,I337,IF(I337&gt;H337,H337,I337)))</f>
        <v>6200</v>
      </c>
      <c r="L337" s="3">
        <f t="shared" si="26"/>
        <v>124000</v>
      </c>
      <c r="M337" s="25">
        <f>IF(J337&lt;'Параметры ПФ'!$N$7+0.01,E337*F337*G337,ROUNDDOWN('Параметры ПФ'!$N$7/IF(H337=0,I337,IF(I337&gt;H337,H337,I337)),0)*G337)</f>
        <v>800</v>
      </c>
      <c r="N337" s="19">
        <f t="shared" si="27"/>
        <v>0</v>
      </c>
      <c r="O337" s="66" t="b">
        <f t="shared" si="28"/>
        <v>1</v>
      </c>
      <c r="P337" s="67">
        <f t="shared" si="29"/>
        <v>72</v>
      </c>
    </row>
    <row r="338" spans="1:16" x14ac:dyDescent="0.45">
      <c r="A338" s="90" t="s">
        <v>63</v>
      </c>
      <c r="B338" s="90" t="s">
        <v>247</v>
      </c>
      <c r="C338" s="90" t="s">
        <v>2</v>
      </c>
      <c r="D338" s="91">
        <v>36</v>
      </c>
      <c r="E338" s="91">
        <v>20</v>
      </c>
      <c r="F338" s="92">
        <v>2</v>
      </c>
      <c r="G338" s="94">
        <v>20</v>
      </c>
      <c r="H338" s="68">
        <f t="array" ref="H338">INDEX('Нормативные затраты по МЗ'!$C$2:$C$132,MATCH(A338&amp;C338,'Нормативные затраты по МЗ'!$A$2:$A$132&amp;'Нормативные затраты по МЗ'!$B$2:$B$132,0))</f>
        <v>155</v>
      </c>
      <c r="I338" s="3">
        <f>HLOOKUP($C338,'Параметры ПФ'!$F$3:$K$4,2,FALSE)</f>
        <v>155.04</v>
      </c>
      <c r="J338" s="3">
        <f t="shared" si="25"/>
        <v>6200</v>
      </c>
      <c r="K338" s="4">
        <f>IF(J338&lt;'Параметры ПФ'!$N$7+0.01,'Стандартные программы'!J338,ROUNDDOWN('Параметры ПФ'!$N$7/IF(H338=0,I338,IF(I338&gt;H338,H338,I338)),0)*IF(H338=0,I338,IF(I338&gt;H338,H338,I338)))</f>
        <v>6200</v>
      </c>
      <c r="L338" s="3">
        <f t="shared" si="26"/>
        <v>124000</v>
      </c>
      <c r="M338" s="25">
        <f>IF(J338&lt;'Параметры ПФ'!$N$7+0.01,E338*F338*G338,ROUNDDOWN('Параметры ПФ'!$N$7/IF(H338=0,I338,IF(I338&gt;H338,H338,I338)),0)*G338)</f>
        <v>800</v>
      </c>
      <c r="N338" s="19">
        <f t="shared" si="27"/>
        <v>0</v>
      </c>
      <c r="O338" s="66" t="b">
        <f t="shared" si="28"/>
        <v>1</v>
      </c>
      <c r="P338" s="67">
        <f t="shared" si="29"/>
        <v>72</v>
      </c>
    </row>
    <row r="339" spans="1:16" x14ac:dyDescent="0.45">
      <c r="A339" s="90" t="s">
        <v>63</v>
      </c>
      <c r="B339" s="90" t="s">
        <v>248</v>
      </c>
      <c r="C339" s="90" t="s">
        <v>2</v>
      </c>
      <c r="D339" s="91">
        <v>36</v>
      </c>
      <c r="E339" s="91">
        <v>20</v>
      </c>
      <c r="F339" s="92">
        <v>2</v>
      </c>
      <c r="G339" s="94">
        <v>20</v>
      </c>
      <c r="H339" s="68">
        <f t="array" ref="H339">INDEX('Нормативные затраты по МЗ'!$C$2:$C$132,MATCH(A339&amp;C339,'Нормативные затраты по МЗ'!$A$2:$A$132&amp;'Нормативные затраты по МЗ'!$B$2:$B$132,0))</f>
        <v>155</v>
      </c>
      <c r="I339" s="3">
        <f>HLOOKUP($C339,'Параметры ПФ'!$F$3:$K$4,2,FALSE)</f>
        <v>155.04</v>
      </c>
      <c r="J339" s="3">
        <f t="shared" si="25"/>
        <v>6200</v>
      </c>
      <c r="K339" s="4">
        <f>IF(J339&lt;'Параметры ПФ'!$N$7+0.01,'Стандартные программы'!J339,ROUNDDOWN('Параметры ПФ'!$N$7/IF(H339=0,I339,IF(I339&gt;H339,H339,I339)),0)*IF(H339=0,I339,IF(I339&gt;H339,H339,I339)))</f>
        <v>6200</v>
      </c>
      <c r="L339" s="3">
        <f t="shared" si="26"/>
        <v>124000</v>
      </c>
      <c r="M339" s="25">
        <f>IF(J339&lt;'Параметры ПФ'!$N$7+0.01,E339*F339*G339,ROUNDDOWN('Параметры ПФ'!$N$7/IF(H339=0,I339,IF(I339&gt;H339,H339,I339)),0)*G339)</f>
        <v>800</v>
      </c>
      <c r="N339" s="19">
        <f t="shared" si="27"/>
        <v>0</v>
      </c>
      <c r="O339" s="66" t="b">
        <f t="shared" si="28"/>
        <v>1</v>
      </c>
      <c r="P339" s="67">
        <f t="shared" si="29"/>
        <v>72</v>
      </c>
    </row>
    <row r="340" spans="1:16" x14ac:dyDescent="0.45">
      <c r="A340" s="90" t="s">
        <v>63</v>
      </c>
      <c r="B340" s="90" t="s">
        <v>249</v>
      </c>
      <c r="C340" s="90" t="s">
        <v>16</v>
      </c>
      <c r="D340" s="91">
        <v>36</v>
      </c>
      <c r="E340" s="91">
        <v>20</v>
      </c>
      <c r="F340" s="92">
        <v>2</v>
      </c>
      <c r="G340" s="94">
        <v>22</v>
      </c>
      <c r="H340" s="68">
        <f t="array" ref="H340">INDEX('Нормативные затраты по МЗ'!$C$2:$C$132,MATCH(A340&amp;C340,'Нормативные затраты по МЗ'!$A$2:$A$132&amp;'Нормативные затраты по МЗ'!$B$2:$B$132,0))</f>
        <v>155</v>
      </c>
      <c r="I340" s="3">
        <f>HLOOKUP($C340,'Параметры ПФ'!$F$3:$K$4,2,FALSE)</f>
        <v>155.04</v>
      </c>
      <c r="J340" s="3">
        <f t="shared" si="25"/>
        <v>6200</v>
      </c>
      <c r="K340" s="4">
        <f>IF(J340&lt;'Параметры ПФ'!$N$7+0.01,'Стандартные программы'!J340,ROUNDDOWN('Параметры ПФ'!$N$7/IF(H340=0,I340,IF(I340&gt;H340,H340,I340)),0)*IF(H340=0,I340,IF(I340&gt;H340,H340,I340)))</f>
        <v>6200</v>
      </c>
      <c r="L340" s="3">
        <f t="shared" si="26"/>
        <v>136400</v>
      </c>
      <c r="M340" s="25">
        <f>IF(J340&lt;'Параметры ПФ'!$N$7+0.01,E340*F340*G340,ROUNDDOWN('Параметры ПФ'!$N$7/IF(H340=0,I340,IF(I340&gt;H340,H340,I340)),0)*G340)</f>
        <v>880</v>
      </c>
      <c r="N340" s="19">
        <f t="shared" si="27"/>
        <v>0</v>
      </c>
      <c r="O340" s="66" t="b">
        <f t="shared" si="28"/>
        <v>1</v>
      </c>
      <c r="P340" s="67">
        <f t="shared" si="29"/>
        <v>72</v>
      </c>
    </row>
    <row r="341" spans="1:16" x14ac:dyDescent="0.45">
      <c r="A341" s="90" t="s">
        <v>63</v>
      </c>
      <c r="B341" s="90" t="s">
        <v>250</v>
      </c>
      <c r="C341" s="90" t="s">
        <v>15</v>
      </c>
      <c r="D341" s="91">
        <v>36</v>
      </c>
      <c r="E341" s="91">
        <v>20</v>
      </c>
      <c r="F341" s="92">
        <v>2</v>
      </c>
      <c r="G341" s="94">
        <v>20</v>
      </c>
      <c r="H341" s="68">
        <f t="array" ref="H341">INDEX('Нормативные затраты по МЗ'!$C$2:$C$132,MATCH(A341&amp;C341,'Нормативные затраты по МЗ'!$A$2:$A$132&amp;'Нормативные затраты по МЗ'!$B$2:$B$132,0))</f>
        <v>155</v>
      </c>
      <c r="I341" s="3">
        <f>HLOOKUP($C341,'Параметры ПФ'!$F$3:$K$4,2,FALSE)</f>
        <v>155.04</v>
      </c>
      <c r="J341" s="3">
        <f t="shared" si="25"/>
        <v>6200</v>
      </c>
      <c r="K341" s="4">
        <f>IF(J341&lt;'Параметры ПФ'!$N$7+0.01,'Стандартные программы'!J341,ROUNDDOWN('Параметры ПФ'!$N$7/IF(H341=0,I341,IF(I341&gt;H341,H341,I341)),0)*IF(H341=0,I341,IF(I341&gt;H341,H341,I341)))</f>
        <v>6200</v>
      </c>
      <c r="L341" s="3">
        <f t="shared" si="26"/>
        <v>124000</v>
      </c>
      <c r="M341" s="25">
        <f>IF(J341&lt;'Параметры ПФ'!$N$7+0.01,E341*F341*G341,ROUNDDOWN('Параметры ПФ'!$N$7/IF(H341=0,I341,IF(I341&gt;H341,H341,I341)),0)*G341)</f>
        <v>800</v>
      </c>
      <c r="N341" s="19">
        <f t="shared" si="27"/>
        <v>0</v>
      </c>
      <c r="O341" s="66" t="b">
        <f t="shared" si="28"/>
        <v>1</v>
      </c>
      <c r="P341" s="67">
        <f t="shared" si="29"/>
        <v>72</v>
      </c>
    </row>
    <row r="342" spans="1:16" x14ac:dyDescent="0.45">
      <c r="A342" s="90" t="s">
        <v>63</v>
      </c>
      <c r="B342" s="90" t="s">
        <v>251</v>
      </c>
      <c r="C342" s="90" t="s">
        <v>15</v>
      </c>
      <c r="D342" s="91">
        <v>36</v>
      </c>
      <c r="E342" s="91">
        <v>20</v>
      </c>
      <c r="F342" s="92">
        <v>2</v>
      </c>
      <c r="G342" s="94">
        <v>25</v>
      </c>
      <c r="H342" s="68">
        <f t="array" ref="H342">INDEX('Нормативные затраты по МЗ'!$C$2:$C$132,MATCH(A342&amp;C342,'Нормативные затраты по МЗ'!$A$2:$A$132&amp;'Нормативные затраты по МЗ'!$B$2:$B$132,0))</f>
        <v>155</v>
      </c>
      <c r="I342" s="3">
        <f>HLOOKUP($C342,'Параметры ПФ'!$F$3:$K$4,2,FALSE)</f>
        <v>155.04</v>
      </c>
      <c r="J342" s="3">
        <f t="shared" si="25"/>
        <v>6200</v>
      </c>
      <c r="K342" s="4">
        <f>IF(J342&lt;'Параметры ПФ'!$N$7+0.01,'Стандартные программы'!J342,ROUNDDOWN('Параметры ПФ'!$N$7/IF(H342=0,I342,IF(I342&gt;H342,H342,I342)),0)*IF(H342=0,I342,IF(I342&gt;H342,H342,I342)))</f>
        <v>6200</v>
      </c>
      <c r="L342" s="3">
        <f t="shared" si="26"/>
        <v>155000</v>
      </c>
      <c r="M342" s="25">
        <f>IF(J342&lt;'Параметры ПФ'!$N$7+0.01,E342*F342*G342,ROUNDDOWN('Параметры ПФ'!$N$7/IF(H342=0,I342,IF(I342&gt;H342,H342,I342)),0)*G342)</f>
        <v>1000</v>
      </c>
      <c r="N342" s="19">
        <f t="shared" si="27"/>
        <v>0</v>
      </c>
      <c r="O342" s="66" t="b">
        <f t="shared" si="28"/>
        <v>1</v>
      </c>
      <c r="P342" s="67">
        <f t="shared" si="29"/>
        <v>72</v>
      </c>
    </row>
    <row r="343" spans="1:16" x14ac:dyDescent="0.45">
      <c r="A343" s="90" t="s">
        <v>63</v>
      </c>
      <c r="B343" s="90" t="s">
        <v>252</v>
      </c>
      <c r="C343" s="90" t="s">
        <v>34</v>
      </c>
      <c r="D343" s="91">
        <v>36</v>
      </c>
      <c r="E343" s="91">
        <v>20</v>
      </c>
      <c r="F343" s="92">
        <v>2</v>
      </c>
      <c r="G343" s="94">
        <v>15</v>
      </c>
      <c r="H343" s="68">
        <f t="array" ref="H343">INDEX('Нормативные затраты по МЗ'!$C$2:$C$132,MATCH(A343&amp;C343,'Нормативные затраты по МЗ'!$A$2:$A$132&amp;'Нормативные затраты по МЗ'!$B$2:$B$132,0))</f>
        <v>155</v>
      </c>
      <c r="I343" s="3">
        <f>HLOOKUP($C343,'Параметры ПФ'!$F$3:$K$4,2,FALSE)</f>
        <v>155.04</v>
      </c>
      <c r="J343" s="3">
        <f t="shared" si="25"/>
        <v>6200</v>
      </c>
      <c r="K343" s="4">
        <f>IF(J343&lt;'Параметры ПФ'!$N$7+0.01,'Стандартные программы'!J343,ROUNDDOWN('Параметры ПФ'!$N$7/IF(H343=0,I343,IF(I343&gt;H343,H343,I343)),0)*IF(H343=0,I343,IF(I343&gt;H343,H343,I343)))</f>
        <v>6200</v>
      </c>
      <c r="L343" s="3">
        <f t="shared" si="26"/>
        <v>93000</v>
      </c>
      <c r="M343" s="25">
        <f>IF(J343&lt;'Параметры ПФ'!$N$7+0.01,E343*F343*G343,ROUNDDOWN('Параметры ПФ'!$N$7/IF(H343=0,I343,IF(I343&gt;H343,H343,I343)),0)*G343)</f>
        <v>600</v>
      </c>
      <c r="N343" s="19">
        <f t="shared" si="27"/>
        <v>0</v>
      </c>
      <c r="O343" s="66" t="b">
        <f t="shared" si="28"/>
        <v>1</v>
      </c>
      <c r="P343" s="67">
        <f t="shared" si="29"/>
        <v>72</v>
      </c>
    </row>
    <row r="344" spans="1:16" x14ac:dyDescent="0.45">
      <c r="A344" s="90" t="s">
        <v>63</v>
      </c>
      <c r="B344" s="90" t="s">
        <v>253</v>
      </c>
      <c r="C344" s="90" t="s">
        <v>34</v>
      </c>
      <c r="D344" s="91">
        <v>36</v>
      </c>
      <c r="E344" s="91">
        <v>20</v>
      </c>
      <c r="F344" s="92">
        <v>2</v>
      </c>
      <c r="G344" s="94">
        <v>8</v>
      </c>
      <c r="H344" s="68">
        <f t="array" ref="H344">INDEX('Нормативные затраты по МЗ'!$C$2:$C$132,MATCH(A344&amp;C344,'Нормативные затраты по МЗ'!$A$2:$A$132&amp;'Нормативные затраты по МЗ'!$B$2:$B$132,0))</f>
        <v>155</v>
      </c>
      <c r="I344" s="3">
        <f>HLOOKUP($C344,'Параметры ПФ'!$F$3:$K$4,2,FALSE)</f>
        <v>155.04</v>
      </c>
      <c r="J344" s="3">
        <f t="shared" si="25"/>
        <v>6200</v>
      </c>
      <c r="K344" s="4">
        <f>IF(J344&lt;'Параметры ПФ'!$N$7+0.01,'Стандартные программы'!J344,ROUNDDOWN('Параметры ПФ'!$N$7/IF(H344=0,I344,IF(I344&gt;H344,H344,I344)),0)*IF(H344=0,I344,IF(I344&gt;H344,H344,I344)))</f>
        <v>6200</v>
      </c>
      <c r="L344" s="3">
        <f t="shared" si="26"/>
        <v>49600</v>
      </c>
      <c r="M344" s="25">
        <f>IF(J344&lt;'Параметры ПФ'!$N$7+0.01,E344*F344*G344,ROUNDDOWN('Параметры ПФ'!$N$7/IF(H344=0,I344,IF(I344&gt;H344,H344,I344)),0)*G344)</f>
        <v>320</v>
      </c>
      <c r="N344" s="19">
        <f t="shared" si="27"/>
        <v>0</v>
      </c>
      <c r="O344" s="66" t="b">
        <f t="shared" si="28"/>
        <v>1</v>
      </c>
      <c r="P344" s="67">
        <f t="shared" si="29"/>
        <v>72</v>
      </c>
    </row>
    <row r="345" spans="1:16" x14ac:dyDescent="0.45">
      <c r="A345" s="90" t="s">
        <v>63</v>
      </c>
      <c r="B345" s="90" t="s">
        <v>254</v>
      </c>
      <c r="C345" s="90" t="s">
        <v>34</v>
      </c>
      <c r="D345" s="91">
        <v>36</v>
      </c>
      <c r="E345" s="91">
        <v>20</v>
      </c>
      <c r="F345" s="92">
        <v>2</v>
      </c>
      <c r="G345" s="94">
        <v>15</v>
      </c>
      <c r="H345" s="68">
        <f t="array" ref="H345">INDEX('Нормативные затраты по МЗ'!$C$2:$C$132,MATCH(A345&amp;C345,'Нормативные затраты по МЗ'!$A$2:$A$132&amp;'Нормативные затраты по МЗ'!$B$2:$B$132,0))</f>
        <v>155</v>
      </c>
      <c r="I345" s="3">
        <f>HLOOKUP($C345,'Параметры ПФ'!$F$3:$K$4,2,FALSE)</f>
        <v>155.04</v>
      </c>
      <c r="J345" s="3">
        <f t="shared" si="25"/>
        <v>6200</v>
      </c>
      <c r="K345" s="4">
        <f>IF(J345&lt;'Параметры ПФ'!$N$7+0.01,'Стандартные программы'!J345,ROUNDDOWN('Параметры ПФ'!$N$7/IF(H345=0,I345,IF(I345&gt;H345,H345,I345)),0)*IF(H345=0,I345,IF(I345&gt;H345,H345,I345)))</f>
        <v>6200</v>
      </c>
      <c r="L345" s="3">
        <f t="shared" si="26"/>
        <v>93000</v>
      </c>
      <c r="M345" s="25">
        <f>IF(J345&lt;'Параметры ПФ'!$N$7+0.01,E345*F345*G345,ROUNDDOWN('Параметры ПФ'!$N$7/IF(H345=0,I345,IF(I345&gt;H345,H345,I345)),0)*G345)</f>
        <v>600</v>
      </c>
      <c r="N345" s="19">
        <f t="shared" si="27"/>
        <v>0</v>
      </c>
      <c r="O345" s="66" t="b">
        <f t="shared" si="28"/>
        <v>1</v>
      </c>
      <c r="P345" s="67">
        <f t="shared" si="29"/>
        <v>72</v>
      </c>
    </row>
    <row r="346" spans="1:16" x14ac:dyDescent="0.45">
      <c r="A346" s="90" t="s">
        <v>63</v>
      </c>
      <c r="B346" s="90" t="s">
        <v>255</v>
      </c>
      <c r="C346" s="90" t="s">
        <v>34</v>
      </c>
      <c r="D346" s="91">
        <v>36</v>
      </c>
      <c r="E346" s="91">
        <v>20</v>
      </c>
      <c r="F346" s="92">
        <v>2</v>
      </c>
      <c r="G346" s="94">
        <v>8</v>
      </c>
      <c r="H346" s="68">
        <f t="array" ref="H346">INDEX('Нормативные затраты по МЗ'!$C$2:$C$132,MATCH(A346&amp;C346,'Нормативные затраты по МЗ'!$A$2:$A$132&amp;'Нормативные затраты по МЗ'!$B$2:$B$132,0))</f>
        <v>155</v>
      </c>
      <c r="I346" s="3">
        <f>HLOOKUP($C346,'Параметры ПФ'!$F$3:$K$4,2,FALSE)</f>
        <v>155.04</v>
      </c>
      <c r="J346" s="3">
        <f t="shared" si="25"/>
        <v>6200</v>
      </c>
      <c r="K346" s="4">
        <f>IF(J346&lt;'Параметры ПФ'!$N$7+0.01,'Стандартные программы'!J346,ROUNDDOWN('Параметры ПФ'!$N$7/IF(H346=0,I346,IF(I346&gt;H346,H346,I346)),0)*IF(H346=0,I346,IF(I346&gt;H346,H346,I346)))</f>
        <v>6200</v>
      </c>
      <c r="L346" s="3">
        <f t="shared" si="26"/>
        <v>49600</v>
      </c>
      <c r="M346" s="25">
        <f>IF(J346&lt;'Параметры ПФ'!$N$7+0.01,E346*F346*G346,ROUNDDOWN('Параметры ПФ'!$N$7/IF(H346=0,I346,IF(I346&gt;H346,H346,I346)),0)*G346)</f>
        <v>320</v>
      </c>
      <c r="N346" s="19">
        <f t="shared" si="27"/>
        <v>0</v>
      </c>
      <c r="O346" s="66" t="b">
        <f t="shared" si="28"/>
        <v>1</v>
      </c>
      <c r="P346" s="67">
        <f t="shared" si="29"/>
        <v>72</v>
      </c>
    </row>
    <row r="347" spans="1:16" x14ac:dyDescent="0.45">
      <c r="A347" s="90" t="s">
        <v>63</v>
      </c>
      <c r="B347" s="90" t="s">
        <v>10</v>
      </c>
      <c r="C347" s="90" t="s">
        <v>2</v>
      </c>
      <c r="D347" s="91">
        <v>36</v>
      </c>
      <c r="E347" s="91">
        <v>20</v>
      </c>
      <c r="F347" s="92">
        <v>2</v>
      </c>
      <c r="G347" s="94">
        <v>25</v>
      </c>
      <c r="H347" s="68">
        <f t="array" ref="H347">INDEX('Нормативные затраты по МЗ'!$C$2:$C$132,MATCH(A347&amp;C347,'Нормативные затраты по МЗ'!$A$2:$A$132&amp;'Нормативные затраты по МЗ'!$B$2:$B$132,0))</f>
        <v>155</v>
      </c>
      <c r="I347" s="3">
        <f>HLOOKUP($C347,'Параметры ПФ'!$F$3:$K$4,2,FALSE)</f>
        <v>155.04</v>
      </c>
      <c r="J347" s="3">
        <f t="shared" si="25"/>
        <v>6200</v>
      </c>
      <c r="K347" s="4">
        <f>IF(J347&lt;'Параметры ПФ'!$N$7+0.01,'Стандартные программы'!J347,ROUNDDOWN('Параметры ПФ'!$N$7/IF(H347=0,I347,IF(I347&gt;H347,H347,I347)),0)*IF(H347=0,I347,IF(I347&gt;H347,H347,I347)))</f>
        <v>6200</v>
      </c>
      <c r="L347" s="3">
        <f t="shared" si="26"/>
        <v>155000</v>
      </c>
      <c r="M347" s="25">
        <f>IF(J347&lt;'Параметры ПФ'!$N$7+0.01,E347*F347*G347,ROUNDDOWN('Параметры ПФ'!$N$7/IF(H347=0,I347,IF(I347&gt;H347,H347,I347)),0)*G347)</f>
        <v>1000</v>
      </c>
      <c r="N347" s="19">
        <f t="shared" si="27"/>
        <v>0</v>
      </c>
      <c r="O347" s="66" t="b">
        <f t="shared" si="28"/>
        <v>1</v>
      </c>
      <c r="P347" s="67">
        <f t="shared" si="29"/>
        <v>72</v>
      </c>
    </row>
    <row r="348" spans="1:16" x14ac:dyDescent="0.45">
      <c r="A348" s="90" t="s">
        <v>63</v>
      </c>
      <c r="B348" s="90" t="s">
        <v>256</v>
      </c>
      <c r="C348" s="90" t="s">
        <v>15</v>
      </c>
      <c r="D348" s="91">
        <v>36</v>
      </c>
      <c r="E348" s="91">
        <v>20</v>
      </c>
      <c r="F348" s="92">
        <v>2</v>
      </c>
      <c r="G348" s="94">
        <v>20</v>
      </c>
      <c r="H348" s="68">
        <f t="array" ref="H348">INDEX('Нормативные затраты по МЗ'!$C$2:$C$132,MATCH(A348&amp;C348,'Нормативные затраты по МЗ'!$A$2:$A$132&amp;'Нормативные затраты по МЗ'!$B$2:$B$132,0))</f>
        <v>155</v>
      </c>
      <c r="I348" s="3">
        <f>HLOOKUP($C348,'Параметры ПФ'!$F$3:$K$4,2,FALSE)</f>
        <v>155.04</v>
      </c>
      <c r="J348" s="3">
        <f t="shared" si="25"/>
        <v>6200</v>
      </c>
      <c r="K348" s="4">
        <f>IF(J348&lt;'Параметры ПФ'!$N$7+0.01,'Стандартные программы'!J348,ROUNDDOWN('Параметры ПФ'!$N$7/IF(H348=0,I348,IF(I348&gt;H348,H348,I348)),0)*IF(H348=0,I348,IF(I348&gt;H348,H348,I348)))</f>
        <v>6200</v>
      </c>
      <c r="L348" s="3">
        <f t="shared" si="26"/>
        <v>124000</v>
      </c>
      <c r="M348" s="25">
        <f>IF(J348&lt;'Параметры ПФ'!$N$7+0.01,E348*F348*G348,ROUNDDOWN('Параметры ПФ'!$N$7/IF(H348=0,I348,IF(I348&gt;H348,H348,I348)),0)*G348)</f>
        <v>800</v>
      </c>
      <c r="N348" s="19">
        <f t="shared" si="27"/>
        <v>0</v>
      </c>
      <c r="O348" s="66" t="b">
        <f t="shared" si="28"/>
        <v>1</v>
      </c>
      <c r="P348" s="67">
        <f t="shared" si="29"/>
        <v>72</v>
      </c>
    </row>
    <row r="349" spans="1:16" x14ac:dyDescent="0.45">
      <c r="A349" s="90" t="s">
        <v>63</v>
      </c>
      <c r="B349" s="90" t="s">
        <v>10</v>
      </c>
      <c r="C349" s="90" t="s">
        <v>2</v>
      </c>
      <c r="D349" s="91">
        <v>36</v>
      </c>
      <c r="E349" s="91">
        <v>20</v>
      </c>
      <c r="F349" s="92">
        <v>2</v>
      </c>
      <c r="G349" s="94">
        <v>25</v>
      </c>
      <c r="H349" s="68">
        <f t="array" ref="H349">INDEX('Нормативные затраты по МЗ'!$C$2:$C$132,MATCH(A349&amp;C349,'Нормативные затраты по МЗ'!$A$2:$A$132&amp;'Нормативные затраты по МЗ'!$B$2:$B$132,0))</f>
        <v>155</v>
      </c>
      <c r="I349" s="3">
        <f>HLOOKUP($C349,'Параметры ПФ'!$F$3:$K$4,2,FALSE)</f>
        <v>155.04</v>
      </c>
      <c r="J349" s="3">
        <f t="shared" si="25"/>
        <v>6200</v>
      </c>
      <c r="K349" s="4">
        <f>IF(J349&lt;'Параметры ПФ'!$N$7+0.01,'Стандартные программы'!J349,ROUNDDOWN('Параметры ПФ'!$N$7/IF(H349=0,I349,IF(I349&gt;H349,H349,I349)),0)*IF(H349=0,I349,IF(I349&gt;H349,H349,I349)))</f>
        <v>6200</v>
      </c>
      <c r="L349" s="3">
        <f t="shared" si="26"/>
        <v>155000</v>
      </c>
      <c r="M349" s="25">
        <f>IF(J349&lt;'Параметры ПФ'!$N$7+0.01,E349*F349*G349,ROUNDDOWN('Параметры ПФ'!$N$7/IF(H349=0,I349,IF(I349&gt;H349,H349,I349)),0)*G349)</f>
        <v>1000</v>
      </c>
      <c r="N349" s="19">
        <f t="shared" si="27"/>
        <v>0</v>
      </c>
      <c r="O349" s="66" t="b">
        <f t="shared" si="28"/>
        <v>1</v>
      </c>
      <c r="P349" s="67">
        <f t="shared" si="29"/>
        <v>72</v>
      </c>
    </row>
    <row r="350" spans="1:16" x14ac:dyDescent="0.45">
      <c r="A350" s="90" t="s">
        <v>63</v>
      </c>
      <c r="B350" s="90" t="s">
        <v>257</v>
      </c>
      <c r="C350" s="90" t="s">
        <v>34</v>
      </c>
      <c r="D350" s="91">
        <v>36</v>
      </c>
      <c r="E350" s="91">
        <v>20</v>
      </c>
      <c r="F350" s="92">
        <v>2</v>
      </c>
      <c r="G350" s="94">
        <v>14</v>
      </c>
      <c r="H350" s="68">
        <f t="array" ref="H350">INDEX('Нормативные затраты по МЗ'!$C$2:$C$132,MATCH(A350&amp;C350,'Нормативные затраты по МЗ'!$A$2:$A$132&amp;'Нормативные затраты по МЗ'!$B$2:$B$132,0))</f>
        <v>155</v>
      </c>
      <c r="I350" s="3">
        <f>HLOOKUP($C350,'Параметры ПФ'!$F$3:$K$4,2,FALSE)</f>
        <v>155.04</v>
      </c>
      <c r="J350" s="3">
        <f t="shared" si="25"/>
        <v>6200</v>
      </c>
      <c r="K350" s="4">
        <f>IF(J350&lt;'Параметры ПФ'!$N$7+0.01,'Стандартные программы'!J350,ROUNDDOWN('Параметры ПФ'!$N$7/IF(H350=0,I350,IF(I350&gt;H350,H350,I350)),0)*IF(H350=0,I350,IF(I350&gt;H350,H350,I350)))</f>
        <v>6200</v>
      </c>
      <c r="L350" s="3">
        <f t="shared" si="26"/>
        <v>86800</v>
      </c>
      <c r="M350" s="25">
        <f>IF(J350&lt;'Параметры ПФ'!$N$7+0.01,E350*F350*G350,ROUNDDOWN('Параметры ПФ'!$N$7/IF(H350=0,I350,IF(I350&gt;H350,H350,I350)),0)*G350)</f>
        <v>560</v>
      </c>
      <c r="N350" s="19">
        <f t="shared" si="27"/>
        <v>0</v>
      </c>
      <c r="O350" s="66" t="b">
        <f t="shared" si="28"/>
        <v>1</v>
      </c>
      <c r="P350" s="67">
        <f t="shared" si="29"/>
        <v>72</v>
      </c>
    </row>
    <row r="351" spans="1:16" x14ac:dyDescent="0.45">
      <c r="A351" s="90" t="s">
        <v>63</v>
      </c>
      <c r="B351" s="90" t="s">
        <v>248</v>
      </c>
      <c r="C351" s="90" t="s">
        <v>2</v>
      </c>
      <c r="D351" s="91">
        <v>36</v>
      </c>
      <c r="E351" s="91">
        <v>20</v>
      </c>
      <c r="F351" s="92">
        <v>1</v>
      </c>
      <c r="G351" s="94">
        <v>20</v>
      </c>
      <c r="H351" s="68">
        <f t="array" ref="H351">INDEX('Нормативные затраты по МЗ'!$C$2:$C$132,MATCH(A351&amp;C351,'Нормативные затраты по МЗ'!$A$2:$A$132&amp;'Нормативные затраты по МЗ'!$B$2:$B$132,0))</f>
        <v>155</v>
      </c>
      <c r="I351" s="3">
        <f>HLOOKUP($C351,'Параметры ПФ'!$F$3:$K$4,2,FALSE)</f>
        <v>155.04</v>
      </c>
      <c r="J351" s="3">
        <f t="shared" si="25"/>
        <v>3100</v>
      </c>
      <c r="K351" s="4">
        <f>IF(J351&lt;'Параметры ПФ'!$N$7+0.01,'Стандартные программы'!J351,ROUNDDOWN('Параметры ПФ'!$N$7/IF(H351=0,I351,IF(I351&gt;H351,H351,I351)),0)*IF(H351=0,I351,IF(I351&gt;H351,H351,I351)))</f>
        <v>3100</v>
      </c>
      <c r="L351" s="3">
        <f t="shared" si="26"/>
        <v>62000</v>
      </c>
      <c r="M351" s="25">
        <f>IF(J351&lt;'Параметры ПФ'!$N$7+0.01,E351*F351*G351,ROUNDDOWN('Параметры ПФ'!$N$7/IF(H351=0,I351,IF(I351&gt;H351,H351,I351)),0)*G351)</f>
        <v>400</v>
      </c>
      <c r="N351" s="19">
        <f t="shared" si="27"/>
        <v>0</v>
      </c>
      <c r="O351" s="66" t="b">
        <f t="shared" si="28"/>
        <v>1</v>
      </c>
      <c r="P351" s="67">
        <f t="shared" si="29"/>
        <v>36</v>
      </c>
    </row>
    <row r="352" spans="1:16" x14ac:dyDescent="0.45">
      <c r="A352" s="90" t="s">
        <v>63</v>
      </c>
      <c r="B352" s="90" t="s">
        <v>8</v>
      </c>
      <c r="C352" s="90" t="s">
        <v>2</v>
      </c>
      <c r="D352" s="91">
        <v>36</v>
      </c>
      <c r="E352" s="91">
        <v>20</v>
      </c>
      <c r="F352" s="92">
        <v>2</v>
      </c>
      <c r="G352" s="94">
        <v>20</v>
      </c>
      <c r="H352" s="68">
        <f t="array" ref="H352">INDEX('Нормативные затраты по МЗ'!$C$2:$C$132,MATCH(A352&amp;C352,'Нормативные затраты по МЗ'!$A$2:$A$132&amp;'Нормативные затраты по МЗ'!$B$2:$B$132,0))</f>
        <v>155</v>
      </c>
      <c r="I352" s="3">
        <f>HLOOKUP($C352,'Параметры ПФ'!$F$3:$K$4,2,FALSE)</f>
        <v>155.04</v>
      </c>
      <c r="J352" s="3">
        <f t="shared" si="25"/>
        <v>6200</v>
      </c>
      <c r="K352" s="4">
        <f>IF(J352&lt;'Параметры ПФ'!$N$7+0.01,'Стандартные программы'!J352,ROUNDDOWN('Параметры ПФ'!$N$7/IF(H352=0,I352,IF(I352&gt;H352,H352,I352)),0)*IF(H352=0,I352,IF(I352&gt;H352,H352,I352)))</f>
        <v>6200</v>
      </c>
      <c r="L352" s="3">
        <f t="shared" si="26"/>
        <v>124000</v>
      </c>
      <c r="M352" s="25">
        <f>IF(J352&lt;'Параметры ПФ'!$N$7+0.01,E352*F352*G352,ROUNDDOWN('Параметры ПФ'!$N$7/IF(H352=0,I352,IF(I352&gt;H352,H352,I352)),0)*G352)</f>
        <v>800</v>
      </c>
      <c r="N352" s="19">
        <f t="shared" si="27"/>
        <v>0</v>
      </c>
      <c r="O352" s="66" t="b">
        <f t="shared" si="28"/>
        <v>1</v>
      </c>
      <c r="P352" s="67">
        <f t="shared" si="29"/>
        <v>72</v>
      </c>
    </row>
    <row r="353" spans="1:16" x14ac:dyDescent="0.45">
      <c r="A353" s="90" t="s">
        <v>63</v>
      </c>
      <c r="B353" s="90" t="s">
        <v>258</v>
      </c>
      <c r="C353" s="90" t="s">
        <v>14</v>
      </c>
      <c r="D353" s="91">
        <v>36</v>
      </c>
      <c r="E353" s="91">
        <v>20</v>
      </c>
      <c r="F353" s="92">
        <v>2</v>
      </c>
      <c r="G353" s="94">
        <v>15</v>
      </c>
      <c r="H353" s="68">
        <f t="array" ref="H353">INDEX('Нормативные затраты по МЗ'!$C$2:$C$132,MATCH(A353&amp;C353,'Нормативные затраты по МЗ'!$A$2:$A$132&amp;'Нормативные затраты по МЗ'!$B$2:$B$132,0))</f>
        <v>155</v>
      </c>
      <c r="I353" s="3">
        <f>HLOOKUP($C353,'Параметры ПФ'!$F$3:$K$4,2,FALSE)</f>
        <v>155.04</v>
      </c>
      <c r="J353" s="3">
        <f t="shared" si="25"/>
        <v>6200</v>
      </c>
      <c r="K353" s="4">
        <f>IF(J353&lt;'Параметры ПФ'!$N$7+0.01,'Стандартные программы'!J353,ROUNDDOWN('Параметры ПФ'!$N$7/IF(H353=0,I353,IF(I353&gt;H353,H353,I353)),0)*IF(H353=0,I353,IF(I353&gt;H353,H353,I353)))</f>
        <v>6200</v>
      </c>
      <c r="L353" s="3">
        <f t="shared" si="26"/>
        <v>93000</v>
      </c>
      <c r="M353" s="25">
        <f>IF(J353&lt;'Параметры ПФ'!$N$7+0.01,E353*F353*G353,ROUNDDOWN('Параметры ПФ'!$N$7/IF(H353=0,I353,IF(I353&gt;H353,H353,I353)),0)*G353)</f>
        <v>600</v>
      </c>
      <c r="N353" s="19">
        <f t="shared" si="27"/>
        <v>0</v>
      </c>
      <c r="O353" s="66" t="b">
        <f t="shared" si="28"/>
        <v>1</v>
      </c>
      <c r="P353" s="67">
        <f t="shared" si="29"/>
        <v>72</v>
      </c>
    </row>
    <row r="354" spans="1:16" x14ac:dyDescent="0.45">
      <c r="A354" s="90" t="s">
        <v>63</v>
      </c>
      <c r="B354" s="90" t="s">
        <v>232</v>
      </c>
      <c r="C354" s="90" t="s">
        <v>16</v>
      </c>
      <c r="D354" s="91">
        <v>36</v>
      </c>
      <c r="E354" s="91">
        <v>20</v>
      </c>
      <c r="F354" s="92">
        <v>2</v>
      </c>
      <c r="G354" s="94">
        <v>12</v>
      </c>
      <c r="H354" s="68">
        <f t="array" ref="H354">INDEX('Нормативные затраты по МЗ'!$C$2:$C$132,MATCH(A354&amp;C354,'Нормативные затраты по МЗ'!$A$2:$A$132&amp;'Нормативные затраты по МЗ'!$B$2:$B$132,0))</f>
        <v>155</v>
      </c>
      <c r="I354" s="3">
        <f>HLOOKUP($C354,'Параметры ПФ'!$F$3:$K$4,2,FALSE)</f>
        <v>155.04</v>
      </c>
      <c r="J354" s="3">
        <f t="shared" si="25"/>
        <v>6200</v>
      </c>
      <c r="K354" s="4">
        <f>IF(J354&lt;'Параметры ПФ'!$N$7+0.01,'Стандартные программы'!J354,ROUNDDOWN('Параметры ПФ'!$N$7/IF(H354=0,I354,IF(I354&gt;H354,H354,I354)),0)*IF(H354=0,I354,IF(I354&gt;H354,H354,I354)))</f>
        <v>6200</v>
      </c>
      <c r="L354" s="3">
        <f t="shared" si="26"/>
        <v>74400</v>
      </c>
      <c r="M354" s="25">
        <f>IF(J354&lt;'Параметры ПФ'!$N$7+0.01,E354*F354*G354,ROUNDDOWN('Параметры ПФ'!$N$7/IF(H354=0,I354,IF(I354&gt;H354,H354,I354)),0)*G354)</f>
        <v>480</v>
      </c>
      <c r="N354" s="19">
        <f t="shared" si="27"/>
        <v>0</v>
      </c>
      <c r="O354" s="66" t="b">
        <f t="shared" si="28"/>
        <v>1</v>
      </c>
      <c r="P354" s="67">
        <f t="shared" si="29"/>
        <v>72</v>
      </c>
    </row>
    <row r="355" spans="1:16" x14ac:dyDescent="0.45">
      <c r="A355" s="90" t="s">
        <v>63</v>
      </c>
      <c r="B355" s="90" t="s">
        <v>223</v>
      </c>
      <c r="C355" s="90" t="s">
        <v>34</v>
      </c>
      <c r="D355" s="91">
        <v>36</v>
      </c>
      <c r="E355" s="91">
        <v>20</v>
      </c>
      <c r="F355" s="92">
        <v>2</v>
      </c>
      <c r="G355" s="94">
        <v>10</v>
      </c>
      <c r="H355" s="68">
        <f t="array" ref="H355">INDEX('Нормативные затраты по МЗ'!$C$2:$C$132,MATCH(A355&amp;C355,'Нормативные затраты по МЗ'!$A$2:$A$132&amp;'Нормативные затраты по МЗ'!$B$2:$B$132,0))</f>
        <v>155</v>
      </c>
      <c r="I355" s="3">
        <f>HLOOKUP($C355,'Параметры ПФ'!$F$3:$K$4,2,FALSE)</f>
        <v>155.04</v>
      </c>
      <c r="J355" s="3">
        <f t="shared" si="25"/>
        <v>6200</v>
      </c>
      <c r="K355" s="4">
        <f>IF(J355&lt;'Параметры ПФ'!$N$7+0.01,'Стандартные программы'!J355,ROUNDDOWN('Параметры ПФ'!$N$7/IF(H355=0,I355,IF(I355&gt;H355,H355,I355)),0)*IF(H355=0,I355,IF(I355&gt;H355,H355,I355)))</f>
        <v>6200</v>
      </c>
      <c r="L355" s="3">
        <f t="shared" si="26"/>
        <v>62000</v>
      </c>
      <c r="M355" s="25">
        <f>IF(J355&lt;'Параметры ПФ'!$N$7+0.01,E355*F355*G355,ROUNDDOWN('Параметры ПФ'!$N$7/IF(H355=0,I355,IF(I355&gt;H355,H355,I355)),0)*G355)</f>
        <v>400</v>
      </c>
      <c r="N355" s="19">
        <f t="shared" si="27"/>
        <v>0</v>
      </c>
      <c r="O355" s="66" t="b">
        <f t="shared" si="28"/>
        <v>1</v>
      </c>
      <c r="P355" s="67">
        <f t="shared" si="29"/>
        <v>72</v>
      </c>
    </row>
    <row r="356" spans="1:16" x14ac:dyDescent="0.45">
      <c r="A356" s="90" t="s">
        <v>63</v>
      </c>
      <c r="B356" s="90" t="s">
        <v>259</v>
      </c>
      <c r="C356" s="90" t="s">
        <v>15</v>
      </c>
      <c r="D356" s="91">
        <v>36</v>
      </c>
      <c r="E356" s="91">
        <v>20</v>
      </c>
      <c r="F356" s="92">
        <v>2</v>
      </c>
      <c r="G356" s="94">
        <v>30</v>
      </c>
      <c r="H356" s="68">
        <f t="array" ref="H356">INDEX('Нормативные затраты по МЗ'!$C$2:$C$132,MATCH(A356&amp;C356,'Нормативные затраты по МЗ'!$A$2:$A$132&amp;'Нормативные затраты по МЗ'!$B$2:$B$132,0))</f>
        <v>155</v>
      </c>
      <c r="I356" s="3">
        <f>HLOOKUP($C356,'Параметры ПФ'!$F$3:$K$4,2,FALSE)</f>
        <v>155.04</v>
      </c>
      <c r="J356" s="3">
        <f t="shared" si="25"/>
        <v>6200</v>
      </c>
      <c r="K356" s="4">
        <f>IF(J356&lt;'Параметры ПФ'!$N$7+0.01,'Стандартные программы'!J356,ROUNDDOWN('Параметры ПФ'!$N$7/IF(H356=0,I356,IF(I356&gt;H356,H356,I356)),0)*IF(H356=0,I356,IF(I356&gt;H356,H356,I356)))</f>
        <v>6200</v>
      </c>
      <c r="L356" s="3">
        <f t="shared" si="26"/>
        <v>186000</v>
      </c>
      <c r="M356" s="25">
        <f>IF(J356&lt;'Параметры ПФ'!$N$7+0.01,E356*F356*G356,ROUNDDOWN('Параметры ПФ'!$N$7/IF(H356=0,I356,IF(I356&gt;H356,H356,I356)),0)*G356)</f>
        <v>1200</v>
      </c>
      <c r="N356" s="19">
        <f t="shared" si="27"/>
        <v>0</v>
      </c>
      <c r="O356" s="66" t="b">
        <f t="shared" si="28"/>
        <v>1</v>
      </c>
      <c r="P356" s="67">
        <f t="shared" si="29"/>
        <v>72</v>
      </c>
    </row>
    <row r="357" spans="1:16" x14ac:dyDescent="0.45">
      <c r="A357" s="90" t="s">
        <v>63</v>
      </c>
      <c r="B357" s="90" t="s">
        <v>260</v>
      </c>
      <c r="C357" s="90" t="s">
        <v>2</v>
      </c>
      <c r="D357" s="91">
        <v>36</v>
      </c>
      <c r="E357" s="91">
        <v>20</v>
      </c>
      <c r="F357" s="92">
        <v>2</v>
      </c>
      <c r="G357" s="94">
        <v>20</v>
      </c>
      <c r="H357" s="68">
        <f t="array" ref="H357">INDEX('Нормативные затраты по МЗ'!$C$2:$C$132,MATCH(A357&amp;C357,'Нормативные затраты по МЗ'!$A$2:$A$132&amp;'Нормативные затраты по МЗ'!$B$2:$B$132,0))</f>
        <v>155</v>
      </c>
      <c r="I357" s="3">
        <f>HLOOKUP($C357,'Параметры ПФ'!$F$3:$K$4,2,FALSE)</f>
        <v>155.04</v>
      </c>
      <c r="J357" s="3">
        <f t="shared" si="25"/>
        <v>6200</v>
      </c>
      <c r="K357" s="4">
        <f>IF(J357&lt;'Параметры ПФ'!$N$7+0.01,'Стандартные программы'!J357,ROUNDDOWN('Параметры ПФ'!$N$7/IF(H357=0,I357,IF(I357&gt;H357,H357,I357)),0)*IF(H357=0,I357,IF(I357&gt;H357,H357,I357)))</f>
        <v>6200</v>
      </c>
      <c r="L357" s="3">
        <f t="shared" si="26"/>
        <v>124000</v>
      </c>
      <c r="M357" s="25">
        <f>IF(J357&lt;'Параметры ПФ'!$N$7+0.01,E357*F357*G357,ROUNDDOWN('Параметры ПФ'!$N$7/IF(H357=0,I357,IF(I357&gt;H357,H357,I357)),0)*G357)</f>
        <v>800</v>
      </c>
      <c r="N357" s="19">
        <f t="shared" si="27"/>
        <v>0</v>
      </c>
      <c r="O357" s="66" t="b">
        <f t="shared" si="28"/>
        <v>1</v>
      </c>
      <c r="P357" s="67">
        <f t="shared" si="29"/>
        <v>72</v>
      </c>
    </row>
    <row r="358" spans="1:16" x14ac:dyDescent="0.45">
      <c r="A358" s="90" t="s">
        <v>63</v>
      </c>
      <c r="B358" s="90" t="s">
        <v>261</v>
      </c>
      <c r="C358" s="90" t="s">
        <v>16</v>
      </c>
      <c r="D358" s="91">
        <v>36</v>
      </c>
      <c r="E358" s="91">
        <v>20</v>
      </c>
      <c r="F358" s="92">
        <v>2</v>
      </c>
      <c r="G358" s="94">
        <v>25</v>
      </c>
      <c r="H358" s="68">
        <f t="array" ref="H358">INDEX('Нормативные затраты по МЗ'!$C$2:$C$132,MATCH(A358&amp;C358,'Нормативные затраты по МЗ'!$A$2:$A$132&amp;'Нормативные затраты по МЗ'!$B$2:$B$132,0))</f>
        <v>155</v>
      </c>
      <c r="I358" s="3">
        <f>HLOOKUP($C358,'Параметры ПФ'!$F$3:$K$4,2,FALSE)</f>
        <v>155.04</v>
      </c>
      <c r="J358" s="3">
        <f t="shared" si="25"/>
        <v>6200</v>
      </c>
      <c r="K358" s="4">
        <f>IF(J358&lt;'Параметры ПФ'!$N$7+0.01,'Стандартные программы'!J358,ROUNDDOWN('Параметры ПФ'!$N$7/IF(H358=0,I358,IF(I358&gt;H358,H358,I358)),0)*IF(H358=0,I358,IF(I358&gt;H358,H358,I358)))</f>
        <v>6200</v>
      </c>
      <c r="L358" s="3">
        <f t="shared" si="26"/>
        <v>155000</v>
      </c>
      <c r="M358" s="25">
        <f>IF(J358&lt;'Параметры ПФ'!$N$7+0.01,E358*F358*G358,ROUNDDOWN('Параметры ПФ'!$N$7/IF(H358=0,I358,IF(I358&gt;H358,H358,I358)),0)*G358)</f>
        <v>1000</v>
      </c>
      <c r="N358" s="19">
        <f t="shared" si="27"/>
        <v>0</v>
      </c>
      <c r="O358" s="66" t="b">
        <f t="shared" si="28"/>
        <v>1</v>
      </c>
      <c r="P358" s="67">
        <f t="shared" si="29"/>
        <v>72</v>
      </c>
    </row>
    <row r="359" spans="1:16" x14ac:dyDescent="0.45">
      <c r="A359" s="90" t="s">
        <v>63</v>
      </c>
      <c r="B359" s="90" t="s">
        <v>262</v>
      </c>
      <c r="C359" s="90" t="s">
        <v>16</v>
      </c>
      <c r="D359" s="91">
        <v>36</v>
      </c>
      <c r="E359" s="91">
        <v>20</v>
      </c>
      <c r="F359" s="92">
        <v>1</v>
      </c>
      <c r="G359" s="94">
        <v>11</v>
      </c>
      <c r="H359" s="68">
        <f t="array" ref="H359">INDEX('Нормативные затраты по МЗ'!$C$2:$C$132,MATCH(A359&amp;C359,'Нормативные затраты по МЗ'!$A$2:$A$132&amp;'Нормативные затраты по МЗ'!$B$2:$B$132,0))</f>
        <v>155</v>
      </c>
      <c r="I359" s="3">
        <f>HLOOKUP($C359,'Параметры ПФ'!$F$3:$K$4,2,FALSE)</f>
        <v>155.04</v>
      </c>
      <c r="J359" s="3">
        <f t="shared" si="25"/>
        <v>3100</v>
      </c>
      <c r="K359" s="4">
        <f>IF(J359&lt;'Параметры ПФ'!$N$7+0.01,'Стандартные программы'!J359,ROUNDDOWN('Параметры ПФ'!$N$7/IF(H359=0,I359,IF(I359&gt;H359,H359,I359)),0)*IF(H359=0,I359,IF(I359&gt;H359,H359,I359)))</f>
        <v>3100</v>
      </c>
      <c r="L359" s="3">
        <f t="shared" si="26"/>
        <v>34100</v>
      </c>
      <c r="M359" s="25">
        <f>IF(J359&lt;'Параметры ПФ'!$N$7+0.01,E359*F359*G359,ROUNDDOWN('Параметры ПФ'!$N$7/IF(H359=0,I359,IF(I359&gt;H359,H359,I359)),0)*G359)</f>
        <v>220</v>
      </c>
      <c r="N359" s="19">
        <f t="shared" si="27"/>
        <v>0</v>
      </c>
      <c r="O359" s="66" t="b">
        <f t="shared" si="28"/>
        <v>1</v>
      </c>
      <c r="P359" s="67">
        <f t="shared" si="29"/>
        <v>36</v>
      </c>
    </row>
    <row r="360" spans="1:16" x14ac:dyDescent="0.45">
      <c r="A360" s="90" t="s">
        <v>63</v>
      </c>
      <c r="B360" s="90" t="s">
        <v>263</v>
      </c>
      <c r="C360" s="90" t="s">
        <v>1</v>
      </c>
      <c r="D360" s="91">
        <v>36</v>
      </c>
      <c r="E360" s="91">
        <v>20</v>
      </c>
      <c r="F360" s="92">
        <v>2</v>
      </c>
      <c r="G360" s="126">
        <v>16</v>
      </c>
      <c r="H360" s="68">
        <f t="array" ref="H360">INDEX('Нормативные затраты по МЗ'!$C$2:$C$132,MATCH(A360&amp;C360,'Нормативные затраты по МЗ'!$A$2:$A$132&amp;'Нормативные затраты по МЗ'!$B$2:$B$132,0))</f>
        <v>155</v>
      </c>
      <c r="I360" s="3">
        <f>HLOOKUP($C360,'Параметры ПФ'!$F$3:$K$4,2,FALSE)</f>
        <v>155.04</v>
      </c>
      <c r="J360" s="3">
        <f t="shared" si="25"/>
        <v>6200</v>
      </c>
      <c r="K360" s="4">
        <f>IF(J360&lt;'Параметры ПФ'!$N$7+0.01,'Стандартные программы'!J360,ROUNDDOWN('Параметры ПФ'!$N$7/IF(H360=0,I360,IF(I360&gt;H360,H360,I360)),0)*IF(H360=0,I360,IF(I360&gt;H360,H360,I360)))</f>
        <v>6200</v>
      </c>
      <c r="L360" s="3">
        <f t="shared" si="26"/>
        <v>99200</v>
      </c>
      <c r="M360" s="25">
        <f>IF(J360&lt;'Параметры ПФ'!$N$7+0.01,E360*F360*G360,ROUNDDOWN('Параметры ПФ'!$N$7/IF(H360=0,I360,IF(I360&gt;H360,H360,I360)),0)*G360)</f>
        <v>640</v>
      </c>
      <c r="N360" s="19">
        <f t="shared" si="27"/>
        <v>0</v>
      </c>
      <c r="O360" s="66" t="b">
        <f t="shared" si="28"/>
        <v>1</v>
      </c>
      <c r="P360" s="67">
        <f t="shared" si="29"/>
        <v>72</v>
      </c>
    </row>
    <row r="361" spans="1:16" x14ac:dyDescent="0.45">
      <c r="A361" s="90" t="s">
        <v>63</v>
      </c>
      <c r="B361" s="90" t="s">
        <v>264</v>
      </c>
      <c r="C361" s="90" t="s">
        <v>1</v>
      </c>
      <c r="D361" s="91">
        <v>36</v>
      </c>
      <c r="E361" s="91">
        <v>20</v>
      </c>
      <c r="F361" s="92">
        <v>2</v>
      </c>
      <c r="G361" s="94">
        <v>30</v>
      </c>
      <c r="H361" s="68">
        <f t="array" ref="H361">INDEX('Нормативные затраты по МЗ'!$C$2:$C$132,MATCH(A361&amp;C361,'Нормативные затраты по МЗ'!$A$2:$A$132&amp;'Нормативные затраты по МЗ'!$B$2:$B$132,0))</f>
        <v>155</v>
      </c>
      <c r="I361" s="3">
        <f>HLOOKUP($C361,'Параметры ПФ'!$F$3:$K$4,2,FALSE)</f>
        <v>155.04</v>
      </c>
      <c r="J361" s="3">
        <f t="shared" si="25"/>
        <v>6200</v>
      </c>
      <c r="K361" s="4">
        <f>IF(J361&lt;'Параметры ПФ'!$N$7+0.01,'Стандартные программы'!J361,ROUNDDOWN('Параметры ПФ'!$N$7/IF(H361=0,I361,IF(I361&gt;H361,H361,I361)),0)*IF(H361=0,I361,IF(I361&gt;H361,H361,I361)))</f>
        <v>6200</v>
      </c>
      <c r="L361" s="3">
        <f t="shared" si="26"/>
        <v>186000</v>
      </c>
      <c r="M361" s="25">
        <f>IF(J361&lt;'Параметры ПФ'!$N$7+0.01,E361*F361*G361,ROUNDDOWN('Параметры ПФ'!$N$7/IF(H361=0,I361,IF(I361&gt;H361,H361,I361)),0)*G361)</f>
        <v>1200</v>
      </c>
      <c r="N361" s="19">
        <f t="shared" si="27"/>
        <v>0</v>
      </c>
      <c r="O361" s="66" t="b">
        <f t="shared" si="28"/>
        <v>1</v>
      </c>
      <c r="P361" s="67">
        <f t="shared" si="29"/>
        <v>72</v>
      </c>
    </row>
    <row r="362" spans="1:16" x14ac:dyDescent="0.45">
      <c r="A362" s="90" t="s">
        <v>63</v>
      </c>
      <c r="B362" s="90" t="s">
        <v>265</v>
      </c>
      <c r="C362" s="90" t="s">
        <v>1</v>
      </c>
      <c r="D362" s="91">
        <v>36</v>
      </c>
      <c r="E362" s="91">
        <v>20</v>
      </c>
      <c r="F362" s="92">
        <v>2</v>
      </c>
      <c r="G362" s="94">
        <v>30</v>
      </c>
      <c r="H362" s="68">
        <f t="array" ref="H362">INDEX('Нормативные затраты по МЗ'!$C$2:$C$132,MATCH(A362&amp;C362,'Нормативные затраты по МЗ'!$A$2:$A$132&amp;'Нормативные затраты по МЗ'!$B$2:$B$132,0))</f>
        <v>155</v>
      </c>
      <c r="I362" s="3">
        <f>HLOOKUP($C362,'Параметры ПФ'!$F$3:$K$4,2,FALSE)</f>
        <v>155.04</v>
      </c>
      <c r="J362" s="3">
        <f t="shared" si="25"/>
        <v>6200</v>
      </c>
      <c r="K362" s="4">
        <f>IF(J362&lt;'Параметры ПФ'!$N$7+0.01,'Стандартные программы'!J362,ROUNDDOWN('Параметры ПФ'!$N$7/IF(H362=0,I362,IF(I362&gt;H362,H362,I362)),0)*IF(H362=0,I362,IF(I362&gt;H362,H362,I362)))</f>
        <v>6200</v>
      </c>
      <c r="L362" s="3">
        <f t="shared" si="26"/>
        <v>186000</v>
      </c>
      <c r="M362" s="25">
        <f>IF(J362&lt;'Параметры ПФ'!$N$7+0.01,E362*F362*G362,ROUNDDOWN('Параметры ПФ'!$N$7/IF(H362=0,I362,IF(I362&gt;H362,H362,I362)),0)*G362)</f>
        <v>1200</v>
      </c>
      <c r="N362" s="19">
        <f t="shared" si="27"/>
        <v>0</v>
      </c>
      <c r="O362" s="66" t="b">
        <f t="shared" si="28"/>
        <v>1</v>
      </c>
      <c r="P362" s="67">
        <f t="shared" si="29"/>
        <v>72</v>
      </c>
    </row>
    <row r="363" spans="1:16" x14ac:dyDescent="0.45">
      <c r="A363" s="90" t="s">
        <v>63</v>
      </c>
      <c r="B363" s="90" t="s">
        <v>266</v>
      </c>
      <c r="C363" s="90" t="s">
        <v>1</v>
      </c>
      <c r="D363" s="91">
        <v>36</v>
      </c>
      <c r="E363" s="91">
        <v>20</v>
      </c>
      <c r="F363" s="92">
        <v>2</v>
      </c>
      <c r="G363" s="94">
        <v>30</v>
      </c>
      <c r="H363" s="68">
        <f t="array" ref="H363">INDEX('Нормативные затраты по МЗ'!$C$2:$C$132,MATCH(A363&amp;C363,'Нормативные затраты по МЗ'!$A$2:$A$132&amp;'Нормативные затраты по МЗ'!$B$2:$B$132,0))</f>
        <v>155</v>
      </c>
      <c r="I363" s="3">
        <f>HLOOKUP($C363,'Параметры ПФ'!$F$3:$K$4,2,FALSE)</f>
        <v>155.04</v>
      </c>
      <c r="J363" s="3">
        <f t="shared" si="25"/>
        <v>6200</v>
      </c>
      <c r="K363" s="4">
        <f>IF(J363&lt;'Параметры ПФ'!$N$7+0.01,'Стандартные программы'!J363,ROUNDDOWN('Параметры ПФ'!$N$7/IF(H363=0,I363,IF(I363&gt;H363,H363,I363)),0)*IF(H363=0,I363,IF(I363&gt;H363,H363,I363)))</f>
        <v>6200</v>
      </c>
      <c r="L363" s="3">
        <f t="shared" si="26"/>
        <v>186000</v>
      </c>
      <c r="M363" s="25">
        <f>IF(J363&lt;'Параметры ПФ'!$N$7+0.01,E363*F363*G363,ROUNDDOWN('Параметры ПФ'!$N$7/IF(H363=0,I363,IF(I363&gt;H363,H363,I363)),0)*G363)</f>
        <v>1200</v>
      </c>
      <c r="N363" s="19">
        <f t="shared" si="27"/>
        <v>0</v>
      </c>
      <c r="O363" s="66" t="b">
        <f t="shared" si="28"/>
        <v>1</v>
      </c>
      <c r="P363" s="67">
        <f t="shared" si="29"/>
        <v>72</v>
      </c>
    </row>
    <row r="364" spans="1:16" x14ac:dyDescent="0.45">
      <c r="A364" s="90" t="s">
        <v>63</v>
      </c>
      <c r="B364" s="90" t="s">
        <v>243</v>
      </c>
      <c r="C364" s="90" t="s">
        <v>1</v>
      </c>
      <c r="D364" s="91">
        <v>36</v>
      </c>
      <c r="E364" s="91">
        <v>16</v>
      </c>
      <c r="F364" s="92">
        <v>2</v>
      </c>
      <c r="G364" s="92">
        <v>20</v>
      </c>
      <c r="H364" s="68">
        <f t="array" ref="H364">INDEX('Нормативные затраты по МЗ'!$C$2:$C$132,MATCH(A364&amp;C364,'Нормативные затраты по МЗ'!$A$2:$A$132&amp;'Нормативные затраты по МЗ'!$B$2:$B$132,0))</f>
        <v>155</v>
      </c>
      <c r="I364" s="3">
        <f>HLOOKUP($C364,'Параметры ПФ'!$F$3:$K$4,2,FALSE)</f>
        <v>155.04</v>
      </c>
      <c r="J364" s="3">
        <f t="shared" si="25"/>
        <v>4960</v>
      </c>
      <c r="K364" s="4">
        <f>IF(J364&lt;'Параметры ПФ'!$N$7+0.01,'Стандартные программы'!J364,ROUNDDOWN('Параметры ПФ'!$N$7/IF(H364=0,I364,IF(I364&gt;H364,H364,I364)),0)*IF(H364=0,I364,IF(I364&gt;H364,H364,I364)))</f>
        <v>4960</v>
      </c>
      <c r="L364" s="3">
        <f t="shared" si="26"/>
        <v>99200</v>
      </c>
      <c r="M364" s="25">
        <f>IF(J364&lt;'Параметры ПФ'!$N$7+0.01,E364*F364*G364,ROUNDDOWN('Параметры ПФ'!$N$7/IF(H364=0,I364,IF(I364&gt;H364,H364,I364)),0)*G364)</f>
        <v>640</v>
      </c>
      <c r="N364" s="19">
        <f t="shared" si="27"/>
        <v>0</v>
      </c>
      <c r="O364" s="66" t="b">
        <f t="shared" si="28"/>
        <v>1</v>
      </c>
      <c r="P364" s="67">
        <f t="shared" si="29"/>
        <v>72</v>
      </c>
    </row>
    <row r="365" spans="1:16" x14ac:dyDescent="0.45">
      <c r="A365" s="90" t="s">
        <v>63</v>
      </c>
      <c r="B365" s="90" t="s">
        <v>244</v>
      </c>
      <c r="C365" s="90" t="s">
        <v>1</v>
      </c>
      <c r="D365" s="91">
        <v>36</v>
      </c>
      <c r="E365" s="91">
        <v>16</v>
      </c>
      <c r="F365" s="92">
        <v>2</v>
      </c>
      <c r="G365" s="92">
        <v>20</v>
      </c>
      <c r="H365" s="68">
        <f t="array" ref="H365">INDEX('Нормативные затраты по МЗ'!$C$2:$C$132,MATCH(A365&amp;C365,'Нормативные затраты по МЗ'!$A$2:$A$132&amp;'Нормативные затраты по МЗ'!$B$2:$B$132,0))</f>
        <v>155</v>
      </c>
      <c r="I365" s="3">
        <f>HLOOKUP($C365,'Параметры ПФ'!$F$3:$K$4,2,FALSE)</f>
        <v>155.04</v>
      </c>
      <c r="J365" s="3">
        <f t="shared" si="25"/>
        <v>4960</v>
      </c>
      <c r="K365" s="4">
        <f>IF(J365&lt;'Параметры ПФ'!$N$7+0.01,'Стандартные программы'!J365,ROUNDDOWN('Параметры ПФ'!$N$7/IF(H365=0,I365,IF(I365&gt;H365,H365,I365)),0)*IF(H365=0,I365,IF(I365&gt;H365,H365,I365)))</f>
        <v>4960</v>
      </c>
      <c r="L365" s="3">
        <f t="shared" si="26"/>
        <v>99200</v>
      </c>
      <c r="M365" s="25">
        <f>IF(J365&lt;'Параметры ПФ'!$N$7+0.01,E365*F365*G365,ROUNDDOWN('Параметры ПФ'!$N$7/IF(H365=0,I365,IF(I365&gt;H365,H365,I365)),0)*G365)</f>
        <v>640</v>
      </c>
      <c r="N365" s="19">
        <f t="shared" si="27"/>
        <v>0</v>
      </c>
      <c r="O365" s="66" t="b">
        <f t="shared" si="28"/>
        <v>1</v>
      </c>
      <c r="P365" s="67">
        <f t="shared" si="29"/>
        <v>72</v>
      </c>
    </row>
    <row r="366" spans="1:16" x14ac:dyDescent="0.45">
      <c r="A366" s="90" t="s">
        <v>63</v>
      </c>
      <c r="B366" s="90" t="s">
        <v>245</v>
      </c>
      <c r="C366" s="90" t="s">
        <v>1</v>
      </c>
      <c r="D366" s="91">
        <v>36</v>
      </c>
      <c r="E366" s="91">
        <v>16</v>
      </c>
      <c r="F366" s="92">
        <v>2</v>
      </c>
      <c r="G366" s="92">
        <v>20</v>
      </c>
      <c r="H366" s="68">
        <f t="array" ref="H366">INDEX('Нормативные затраты по МЗ'!$C$2:$C$132,MATCH(A366&amp;C366,'Нормативные затраты по МЗ'!$A$2:$A$132&amp;'Нормативные затраты по МЗ'!$B$2:$B$132,0))</f>
        <v>155</v>
      </c>
      <c r="I366" s="3">
        <f>HLOOKUP($C366,'Параметры ПФ'!$F$3:$K$4,2,FALSE)</f>
        <v>155.04</v>
      </c>
      <c r="J366" s="3">
        <f t="shared" si="25"/>
        <v>4960</v>
      </c>
      <c r="K366" s="4">
        <f>IF(J366&lt;'Параметры ПФ'!$N$7+0.01,'Стандартные программы'!J366,ROUNDDOWN('Параметры ПФ'!$N$7/IF(H366=0,I366,IF(I366&gt;H366,H366,I366)),0)*IF(H366=0,I366,IF(I366&gt;H366,H366,I366)))</f>
        <v>4960</v>
      </c>
      <c r="L366" s="3">
        <f t="shared" si="26"/>
        <v>99200</v>
      </c>
      <c r="M366" s="25">
        <f>IF(J366&lt;'Параметры ПФ'!$N$7+0.01,E366*F366*G366,ROUNDDOWN('Параметры ПФ'!$N$7/IF(H366=0,I366,IF(I366&gt;H366,H366,I366)),0)*G366)</f>
        <v>640</v>
      </c>
      <c r="N366" s="19">
        <f t="shared" si="27"/>
        <v>0</v>
      </c>
      <c r="O366" s="66" t="b">
        <f t="shared" si="28"/>
        <v>1</v>
      </c>
      <c r="P366" s="67">
        <f t="shared" si="29"/>
        <v>72</v>
      </c>
    </row>
    <row r="367" spans="1:16" x14ac:dyDescent="0.45">
      <c r="A367" s="90" t="s">
        <v>63</v>
      </c>
      <c r="B367" s="90" t="s">
        <v>8</v>
      </c>
      <c r="C367" s="90" t="s">
        <v>2</v>
      </c>
      <c r="D367" s="91">
        <v>36</v>
      </c>
      <c r="E367" s="91">
        <v>16</v>
      </c>
      <c r="F367" s="92">
        <v>2</v>
      </c>
      <c r="G367" s="92">
        <v>20</v>
      </c>
      <c r="H367" s="68">
        <f t="array" ref="H367">INDEX('Нормативные затраты по МЗ'!$C$2:$C$132,MATCH(A367&amp;C367,'Нормативные затраты по МЗ'!$A$2:$A$132&amp;'Нормативные затраты по МЗ'!$B$2:$B$132,0))</f>
        <v>155</v>
      </c>
      <c r="I367" s="3">
        <f>HLOOKUP($C367,'Параметры ПФ'!$F$3:$K$4,2,FALSE)</f>
        <v>155.04</v>
      </c>
      <c r="J367" s="3">
        <f t="shared" si="25"/>
        <v>4960</v>
      </c>
      <c r="K367" s="4">
        <f>IF(J367&lt;'Параметры ПФ'!$N$7+0.01,'Стандартные программы'!J367,ROUNDDOWN('Параметры ПФ'!$N$7/IF(H367=0,I367,IF(I367&gt;H367,H367,I367)),0)*IF(H367=0,I367,IF(I367&gt;H367,H367,I367)))</f>
        <v>4960</v>
      </c>
      <c r="L367" s="3">
        <f t="shared" si="26"/>
        <v>99200</v>
      </c>
      <c r="M367" s="25">
        <f>IF(J367&lt;'Параметры ПФ'!$N$7+0.01,E367*F367*G367,ROUNDDOWN('Параметры ПФ'!$N$7/IF(H367=0,I367,IF(I367&gt;H367,H367,I367)),0)*G367)</f>
        <v>640</v>
      </c>
      <c r="N367" s="19">
        <f t="shared" si="27"/>
        <v>0</v>
      </c>
      <c r="O367" s="66" t="b">
        <f t="shared" si="28"/>
        <v>1</v>
      </c>
      <c r="P367" s="67">
        <f t="shared" si="29"/>
        <v>72</v>
      </c>
    </row>
    <row r="368" spans="1:16" x14ac:dyDescent="0.45">
      <c r="A368" s="90" t="s">
        <v>63</v>
      </c>
      <c r="B368" s="90" t="s">
        <v>246</v>
      </c>
      <c r="C368" s="90" t="s">
        <v>2</v>
      </c>
      <c r="D368" s="91">
        <v>36</v>
      </c>
      <c r="E368" s="91">
        <v>16</v>
      </c>
      <c r="F368" s="92">
        <v>2</v>
      </c>
      <c r="G368" s="92">
        <v>20</v>
      </c>
      <c r="H368" s="68">
        <f t="array" ref="H368">INDEX('Нормативные затраты по МЗ'!$C$2:$C$132,MATCH(A368&amp;C368,'Нормативные затраты по МЗ'!$A$2:$A$132&amp;'Нормативные затраты по МЗ'!$B$2:$B$132,0))</f>
        <v>155</v>
      </c>
      <c r="I368" s="3">
        <f>HLOOKUP($C368,'Параметры ПФ'!$F$3:$K$4,2,FALSE)</f>
        <v>155.04</v>
      </c>
      <c r="J368" s="3">
        <f t="shared" si="25"/>
        <v>4960</v>
      </c>
      <c r="K368" s="4">
        <f>IF(J368&lt;'Параметры ПФ'!$N$7+0.01,'Стандартные программы'!J368,ROUNDDOWN('Параметры ПФ'!$N$7/IF(H368=0,I368,IF(I368&gt;H368,H368,I368)),0)*IF(H368=0,I368,IF(I368&gt;H368,H368,I368)))</f>
        <v>4960</v>
      </c>
      <c r="L368" s="3">
        <f t="shared" si="26"/>
        <v>99200</v>
      </c>
      <c r="M368" s="25">
        <f>IF(J368&lt;'Параметры ПФ'!$N$7+0.01,E368*F368*G368,ROUNDDOWN('Параметры ПФ'!$N$7/IF(H368=0,I368,IF(I368&gt;H368,H368,I368)),0)*G368)</f>
        <v>640</v>
      </c>
      <c r="N368" s="19">
        <f t="shared" si="27"/>
        <v>0</v>
      </c>
      <c r="O368" s="66" t="b">
        <f t="shared" si="28"/>
        <v>1</v>
      </c>
      <c r="P368" s="67">
        <f t="shared" si="29"/>
        <v>72</v>
      </c>
    </row>
    <row r="369" spans="1:16" x14ac:dyDescent="0.45">
      <c r="A369" s="90" t="s">
        <v>63</v>
      </c>
      <c r="B369" s="90" t="s">
        <v>246</v>
      </c>
      <c r="C369" s="90" t="s">
        <v>2</v>
      </c>
      <c r="D369" s="91">
        <v>36</v>
      </c>
      <c r="E369" s="91">
        <v>16</v>
      </c>
      <c r="F369" s="92">
        <v>2</v>
      </c>
      <c r="G369" s="92">
        <v>20</v>
      </c>
      <c r="H369" s="68">
        <f t="array" ref="H369">INDEX('Нормативные затраты по МЗ'!$C$2:$C$132,MATCH(A369&amp;C369,'Нормативные затраты по МЗ'!$A$2:$A$132&amp;'Нормативные затраты по МЗ'!$B$2:$B$132,0))</f>
        <v>155</v>
      </c>
      <c r="I369" s="3">
        <f>HLOOKUP($C369,'Параметры ПФ'!$F$3:$K$4,2,FALSE)</f>
        <v>155.04</v>
      </c>
      <c r="J369" s="3">
        <f t="shared" si="25"/>
        <v>4960</v>
      </c>
      <c r="K369" s="4">
        <f>IF(J369&lt;'Параметры ПФ'!$N$7+0.01,'Стандартные программы'!J369,ROUNDDOWN('Параметры ПФ'!$N$7/IF(H369=0,I369,IF(I369&gt;H369,H369,I369)),0)*IF(H369=0,I369,IF(I369&gt;H369,H369,I369)))</f>
        <v>4960</v>
      </c>
      <c r="L369" s="3">
        <f t="shared" si="26"/>
        <v>99200</v>
      </c>
      <c r="M369" s="25">
        <f>IF(J369&lt;'Параметры ПФ'!$N$7+0.01,E369*F369*G369,ROUNDDOWN('Параметры ПФ'!$N$7/IF(H369=0,I369,IF(I369&gt;H369,H369,I369)),0)*G369)</f>
        <v>640</v>
      </c>
      <c r="N369" s="19">
        <f t="shared" si="27"/>
        <v>0</v>
      </c>
      <c r="O369" s="66" t="b">
        <f t="shared" si="28"/>
        <v>1</v>
      </c>
      <c r="P369" s="67">
        <f t="shared" si="29"/>
        <v>72</v>
      </c>
    </row>
    <row r="370" spans="1:16" x14ac:dyDescent="0.45">
      <c r="A370" s="90" t="s">
        <v>63</v>
      </c>
      <c r="B370" s="90" t="s">
        <v>246</v>
      </c>
      <c r="C370" s="90" t="s">
        <v>2</v>
      </c>
      <c r="D370" s="91">
        <v>36</v>
      </c>
      <c r="E370" s="91">
        <v>16</v>
      </c>
      <c r="F370" s="92">
        <v>2</v>
      </c>
      <c r="G370" s="92">
        <v>20</v>
      </c>
      <c r="H370" s="68">
        <f t="array" ref="H370">INDEX('Нормативные затраты по МЗ'!$C$2:$C$132,MATCH(A370&amp;C370,'Нормативные затраты по МЗ'!$A$2:$A$132&amp;'Нормативные затраты по МЗ'!$B$2:$B$132,0))</f>
        <v>155</v>
      </c>
      <c r="I370" s="3">
        <f>HLOOKUP($C370,'Параметры ПФ'!$F$3:$K$4,2,FALSE)</f>
        <v>155.04</v>
      </c>
      <c r="J370" s="3">
        <f t="shared" si="25"/>
        <v>4960</v>
      </c>
      <c r="K370" s="4">
        <f>IF(J370&lt;'Параметры ПФ'!$N$7+0.01,'Стандартные программы'!J370,ROUNDDOWN('Параметры ПФ'!$N$7/IF(H370=0,I370,IF(I370&gt;H370,H370,I370)),0)*IF(H370=0,I370,IF(I370&gt;H370,H370,I370)))</f>
        <v>4960</v>
      </c>
      <c r="L370" s="3">
        <f t="shared" si="26"/>
        <v>99200</v>
      </c>
      <c r="M370" s="25">
        <f>IF(J370&lt;'Параметры ПФ'!$N$7+0.01,E370*F370*G370,ROUNDDOWN('Параметры ПФ'!$N$7/IF(H370=0,I370,IF(I370&gt;H370,H370,I370)),0)*G370)</f>
        <v>640</v>
      </c>
      <c r="N370" s="19">
        <f t="shared" si="27"/>
        <v>0</v>
      </c>
      <c r="O370" s="66" t="b">
        <f t="shared" si="28"/>
        <v>1</v>
      </c>
      <c r="P370" s="67">
        <f t="shared" si="29"/>
        <v>72</v>
      </c>
    </row>
    <row r="371" spans="1:16" x14ac:dyDescent="0.45">
      <c r="A371" s="90" t="s">
        <v>63</v>
      </c>
      <c r="B371" s="90" t="s">
        <v>247</v>
      </c>
      <c r="C371" s="90" t="s">
        <v>2</v>
      </c>
      <c r="D371" s="91">
        <v>36</v>
      </c>
      <c r="E371" s="91">
        <v>16</v>
      </c>
      <c r="F371" s="92">
        <v>2</v>
      </c>
      <c r="G371" s="92">
        <v>20</v>
      </c>
      <c r="H371" s="68">
        <f t="array" ref="H371">INDEX('Нормативные затраты по МЗ'!$C$2:$C$132,MATCH(A371&amp;C371,'Нормативные затраты по МЗ'!$A$2:$A$132&amp;'Нормативные затраты по МЗ'!$B$2:$B$132,0))</f>
        <v>155</v>
      </c>
      <c r="I371" s="3">
        <f>HLOOKUP($C371,'Параметры ПФ'!$F$3:$K$4,2,FALSE)</f>
        <v>155.04</v>
      </c>
      <c r="J371" s="3">
        <f t="shared" si="25"/>
        <v>4960</v>
      </c>
      <c r="K371" s="4">
        <f>IF(J371&lt;'Параметры ПФ'!$N$7+0.01,'Стандартные программы'!J371,ROUNDDOWN('Параметры ПФ'!$N$7/IF(H371=0,I371,IF(I371&gt;H371,H371,I371)),0)*IF(H371=0,I371,IF(I371&gt;H371,H371,I371)))</f>
        <v>4960</v>
      </c>
      <c r="L371" s="3">
        <f t="shared" si="26"/>
        <v>99200</v>
      </c>
      <c r="M371" s="25">
        <f>IF(J371&lt;'Параметры ПФ'!$N$7+0.01,E371*F371*G371,ROUNDDOWN('Параметры ПФ'!$N$7/IF(H371=0,I371,IF(I371&gt;H371,H371,I371)),0)*G371)</f>
        <v>640</v>
      </c>
      <c r="N371" s="19">
        <f t="shared" si="27"/>
        <v>0</v>
      </c>
      <c r="O371" s="66" t="b">
        <f t="shared" si="28"/>
        <v>1</v>
      </c>
      <c r="P371" s="67">
        <f t="shared" si="29"/>
        <v>72</v>
      </c>
    </row>
    <row r="372" spans="1:16" x14ac:dyDescent="0.45">
      <c r="A372" s="90" t="s">
        <v>63</v>
      </c>
      <c r="B372" s="90" t="s">
        <v>248</v>
      </c>
      <c r="C372" s="90" t="s">
        <v>2</v>
      </c>
      <c r="D372" s="91">
        <v>36</v>
      </c>
      <c r="E372" s="91">
        <v>16</v>
      </c>
      <c r="F372" s="92">
        <v>2</v>
      </c>
      <c r="G372" s="92">
        <v>20</v>
      </c>
      <c r="H372" s="68">
        <f t="array" ref="H372">INDEX('Нормативные затраты по МЗ'!$C$2:$C$132,MATCH(A372&amp;C372,'Нормативные затраты по МЗ'!$A$2:$A$132&amp;'Нормативные затраты по МЗ'!$B$2:$B$132,0))</f>
        <v>155</v>
      </c>
      <c r="I372" s="3">
        <f>HLOOKUP($C372,'Параметры ПФ'!$F$3:$K$4,2,FALSE)</f>
        <v>155.04</v>
      </c>
      <c r="J372" s="3">
        <f t="shared" si="25"/>
        <v>4960</v>
      </c>
      <c r="K372" s="4">
        <f>IF(J372&lt;'Параметры ПФ'!$N$7+0.01,'Стандартные программы'!J372,ROUNDDOWN('Параметры ПФ'!$N$7/IF(H372=0,I372,IF(I372&gt;H372,H372,I372)),0)*IF(H372=0,I372,IF(I372&gt;H372,H372,I372)))</f>
        <v>4960</v>
      </c>
      <c r="L372" s="3">
        <f t="shared" si="26"/>
        <v>99200</v>
      </c>
      <c r="M372" s="25">
        <f>IF(J372&lt;'Параметры ПФ'!$N$7+0.01,E372*F372*G372,ROUNDDOWN('Параметры ПФ'!$N$7/IF(H372=0,I372,IF(I372&gt;H372,H372,I372)),0)*G372)</f>
        <v>640</v>
      </c>
      <c r="N372" s="19">
        <f t="shared" si="27"/>
        <v>0</v>
      </c>
      <c r="O372" s="66" t="b">
        <f t="shared" si="28"/>
        <v>1</v>
      </c>
      <c r="P372" s="67">
        <f t="shared" si="29"/>
        <v>72</v>
      </c>
    </row>
    <row r="373" spans="1:16" x14ac:dyDescent="0.45">
      <c r="A373" s="90" t="s">
        <v>63</v>
      </c>
      <c r="B373" s="90" t="s">
        <v>249</v>
      </c>
      <c r="C373" s="90" t="s">
        <v>16</v>
      </c>
      <c r="D373" s="91">
        <v>36</v>
      </c>
      <c r="E373" s="91">
        <v>16</v>
      </c>
      <c r="F373" s="92">
        <v>2</v>
      </c>
      <c r="G373" s="92">
        <v>20</v>
      </c>
      <c r="H373" s="68">
        <f t="array" ref="H373">INDEX('Нормативные затраты по МЗ'!$C$2:$C$132,MATCH(A373&amp;C373,'Нормативные затраты по МЗ'!$A$2:$A$132&amp;'Нормативные затраты по МЗ'!$B$2:$B$132,0))</f>
        <v>155</v>
      </c>
      <c r="I373" s="3">
        <f>HLOOKUP($C373,'Параметры ПФ'!$F$3:$K$4,2,FALSE)</f>
        <v>155.04</v>
      </c>
      <c r="J373" s="3">
        <f t="shared" si="25"/>
        <v>4960</v>
      </c>
      <c r="K373" s="4">
        <f>IF(J373&lt;'Параметры ПФ'!$N$7+0.01,'Стандартные программы'!J373,ROUNDDOWN('Параметры ПФ'!$N$7/IF(H373=0,I373,IF(I373&gt;H373,H373,I373)),0)*IF(H373=0,I373,IF(I373&gt;H373,H373,I373)))</f>
        <v>4960</v>
      </c>
      <c r="L373" s="3">
        <f t="shared" si="26"/>
        <v>99200</v>
      </c>
      <c r="M373" s="25">
        <f>IF(J373&lt;'Параметры ПФ'!$N$7+0.01,E373*F373*G373,ROUNDDOWN('Параметры ПФ'!$N$7/IF(H373=0,I373,IF(I373&gt;H373,H373,I373)),0)*G373)</f>
        <v>640</v>
      </c>
      <c r="N373" s="19">
        <f t="shared" si="27"/>
        <v>0</v>
      </c>
      <c r="O373" s="66" t="b">
        <f t="shared" si="28"/>
        <v>1</v>
      </c>
      <c r="P373" s="67">
        <f t="shared" si="29"/>
        <v>72</v>
      </c>
    </row>
    <row r="374" spans="1:16" x14ac:dyDescent="0.45">
      <c r="A374" s="90" t="s">
        <v>63</v>
      </c>
      <c r="B374" s="90" t="s">
        <v>250</v>
      </c>
      <c r="C374" s="90" t="s">
        <v>15</v>
      </c>
      <c r="D374" s="91">
        <v>36</v>
      </c>
      <c r="E374" s="91">
        <v>16</v>
      </c>
      <c r="F374" s="92">
        <v>2</v>
      </c>
      <c r="G374" s="92">
        <v>20</v>
      </c>
      <c r="H374" s="68">
        <f t="array" ref="H374">INDEX('Нормативные затраты по МЗ'!$C$2:$C$132,MATCH(A374&amp;C374,'Нормативные затраты по МЗ'!$A$2:$A$132&amp;'Нормативные затраты по МЗ'!$B$2:$B$132,0))</f>
        <v>155</v>
      </c>
      <c r="I374" s="3">
        <f>HLOOKUP($C374,'Параметры ПФ'!$F$3:$K$4,2,FALSE)</f>
        <v>155.04</v>
      </c>
      <c r="J374" s="3">
        <f t="shared" si="25"/>
        <v>4960</v>
      </c>
      <c r="K374" s="4">
        <f>IF(J374&lt;'Параметры ПФ'!$N$7+0.01,'Стандартные программы'!J374,ROUNDDOWN('Параметры ПФ'!$N$7/IF(H374=0,I374,IF(I374&gt;H374,H374,I374)),0)*IF(H374=0,I374,IF(I374&gt;H374,H374,I374)))</f>
        <v>4960</v>
      </c>
      <c r="L374" s="3">
        <f t="shared" si="26"/>
        <v>99200</v>
      </c>
      <c r="M374" s="25">
        <f>IF(J374&lt;'Параметры ПФ'!$N$7+0.01,E374*F374*G374,ROUNDDOWN('Параметры ПФ'!$N$7/IF(H374=0,I374,IF(I374&gt;H374,H374,I374)),0)*G374)</f>
        <v>640</v>
      </c>
      <c r="N374" s="19">
        <f t="shared" si="27"/>
        <v>0</v>
      </c>
      <c r="O374" s="66" t="b">
        <f t="shared" si="28"/>
        <v>1</v>
      </c>
      <c r="P374" s="67">
        <f t="shared" si="29"/>
        <v>72</v>
      </c>
    </row>
    <row r="375" spans="1:16" x14ac:dyDescent="0.45">
      <c r="A375" s="90" t="s">
        <v>63</v>
      </c>
      <c r="B375" s="90" t="s">
        <v>251</v>
      </c>
      <c r="C375" s="90" t="s">
        <v>15</v>
      </c>
      <c r="D375" s="91">
        <v>36</v>
      </c>
      <c r="E375" s="91">
        <v>16</v>
      </c>
      <c r="F375" s="92">
        <v>2</v>
      </c>
      <c r="G375" s="92">
        <v>20</v>
      </c>
      <c r="H375" s="68">
        <f t="array" ref="H375">INDEX('Нормативные затраты по МЗ'!$C$2:$C$132,MATCH(A375&amp;C375,'Нормативные затраты по МЗ'!$A$2:$A$132&amp;'Нормативные затраты по МЗ'!$B$2:$B$132,0))</f>
        <v>155</v>
      </c>
      <c r="I375" s="3">
        <f>HLOOKUP($C375,'Параметры ПФ'!$F$3:$K$4,2,FALSE)</f>
        <v>155.04</v>
      </c>
      <c r="J375" s="3">
        <f t="shared" si="25"/>
        <v>4960</v>
      </c>
      <c r="K375" s="4">
        <f>IF(J375&lt;'Параметры ПФ'!$N$7+0.01,'Стандартные программы'!J375,ROUNDDOWN('Параметры ПФ'!$N$7/IF(H375=0,I375,IF(I375&gt;H375,H375,I375)),0)*IF(H375=0,I375,IF(I375&gt;H375,H375,I375)))</f>
        <v>4960</v>
      </c>
      <c r="L375" s="3">
        <f t="shared" si="26"/>
        <v>99200</v>
      </c>
      <c r="M375" s="25">
        <f>IF(J375&lt;'Параметры ПФ'!$N$7+0.01,E375*F375*G375,ROUNDDOWN('Параметры ПФ'!$N$7/IF(H375=0,I375,IF(I375&gt;H375,H375,I375)),0)*G375)</f>
        <v>640</v>
      </c>
      <c r="N375" s="19">
        <f t="shared" si="27"/>
        <v>0</v>
      </c>
      <c r="O375" s="66" t="b">
        <f t="shared" si="28"/>
        <v>1</v>
      </c>
      <c r="P375" s="67">
        <f t="shared" si="29"/>
        <v>72</v>
      </c>
    </row>
    <row r="376" spans="1:16" x14ac:dyDescent="0.45">
      <c r="A376" s="90" t="s">
        <v>63</v>
      </c>
      <c r="B376" s="90" t="s">
        <v>252</v>
      </c>
      <c r="C376" s="90" t="s">
        <v>34</v>
      </c>
      <c r="D376" s="91">
        <v>36</v>
      </c>
      <c r="E376" s="91">
        <v>16</v>
      </c>
      <c r="F376" s="92">
        <v>2</v>
      </c>
      <c r="G376" s="92">
        <v>20</v>
      </c>
      <c r="H376" s="68">
        <f t="array" ref="H376">INDEX('Нормативные затраты по МЗ'!$C$2:$C$132,MATCH(A376&amp;C376,'Нормативные затраты по МЗ'!$A$2:$A$132&amp;'Нормативные затраты по МЗ'!$B$2:$B$132,0))</f>
        <v>155</v>
      </c>
      <c r="I376" s="3">
        <f>HLOOKUP($C376,'Параметры ПФ'!$F$3:$K$4,2,FALSE)</f>
        <v>155.04</v>
      </c>
      <c r="J376" s="3">
        <f t="shared" si="25"/>
        <v>4960</v>
      </c>
      <c r="K376" s="4">
        <f>IF(J376&lt;'Параметры ПФ'!$N$7+0.01,'Стандартные программы'!J376,ROUNDDOWN('Параметры ПФ'!$N$7/IF(H376=0,I376,IF(I376&gt;H376,H376,I376)),0)*IF(H376=0,I376,IF(I376&gt;H376,H376,I376)))</f>
        <v>4960</v>
      </c>
      <c r="L376" s="3">
        <f t="shared" si="26"/>
        <v>99200</v>
      </c>
      <c r="M376" s="25">
        <f>IF(J376&lt;'Параметры ПФ'!$N$7+0.01,E376*F376*G376,ROUNDDOWN('Параметры ПФ'!$N$7/IF(H376=0,I376,IF(I376&gt;H376,H376,I376)),0)*G376)</f>
        <v>640</v>
      </c>
      <c r="N376" s="19">
        <f t="shared" si="27"/>
        <v>0</v>
      </c>
      <c r="O376" s="66" t="b">
        <f t="shared" si="28"/>
        <v>1</v>
      </c>
      <c r="P376" s="67">
        <f t="shared" si="29"/>
        <v>72</v>
      </c>
    </row>
    <row r="377" spans="1:16" x14ac:dyDescent="0.45">
      <c r="A377" s="90" t="s">
        <v>63</v>
      </c>
      <c r="B377" s="90" t="s">
        <v>253</v>
      </c>
      <c r="C377" s="90" t="s">
        <v>34</v>
      </c>
      <c r="D377" s="91">
        <v>36</v>
      </c>
      <c r="E377" s="91">
        <v>16</v>
      </c>
      <c r="F377" s="92">
        <v>2</v>
      </c>
      <c r="G377" s="92">
        <v>20</v>
      </c>
      <c r="H377" s="68">
        <f t="array" ref="H377">INDEX('Нормативные затраты по МЗ'!$C$2:$C$132,MATCH(A377&amp;C377,'Нормативные затраты по МЗ'!$A$2:$A$132&amp;'Нормативные затраты по МЗ'!$B$2:$B$132,0))</f>
        <v>155</v>
      </c>
      <c r="I377" s="3">
        <f>HLOOKUP($C377,'Параметры ПФ'!$F$3:$K$4,2,FALSE)</f>
        <v>155.04</v>
      </c>
      <c r="J377" s="3">
        <f t="shared" si="25"/>
        <v>4960</v>
      </c>
      <c r="K377" s="4">
        <f>IF(J377&lt;'Параметры ПФ'!$N$7+0.01,'Стандартные программы'!J377,ROUNDDOWN('Параметры ПФ'!$N$7/IF(H377=0,I377,IF(I377&gt;H377,H377,I377)),0)*IF(H377=0,I377,IF(I377&gt;H377,H377,I377)))</f>
        <v>4960</v>
      </c>
      <c r="L377" s="3">
        <f t="shared" si="26"/>
        <v>99200</v>
      </c>
      <c r="M377" s="25">
        <f>IF(J377&lt;'Параметры ПФ'!$N$7+0.01,E377*F377*G377,ROUNDDOWN('Параметры ПФ'!$N$7/IF(H377=0,I377,IF(I377&gt;H377,H377,I377)),0)*G377)</f>
        <v>640</v>
      </c>
      <c r="N377" s="19">
        <f t="shared" si="27"/>
        <v>0</v>
      </c>
      <c r="O377" s="66" t="b">
        <f t="shared" si="28"/>
        <v>1</v>
      </c>
      <c r="P377" s="67">
        <f t="shared" si="29"/>
        <v>72</v>
      </c>
    </row>
    <row r="378" spans="1:16" x14ac:dyDescent="0.45">
      <c r="A378" s="90" t="s">
        <v>63</v>
      </c>
      <c r="B378" s="90" t="s">
        <v>254</v>
      </c>
      <c r="C378" s="90" t="s">
        <v>34</v>
      </c>
      <c r="D378" s="91">
        <v>36</v>
      </c>
      <c r="E378" s="91">
        <v>16</v>
      </c>
      <c r="F378" s="92">
        <v>2</v>
      </c>
      <c r="G378" s="92">
        <v>15</v>
      </c>
      <c r="H378" s="68">
        <f t="array" ref="H378">INDEX('Нормативные затраты по МЗ'!$C$2:$C$132,MATCH(A378&amp;C378,'Нормативные затраты по МЗ'!$A$2:$A$132&amp;'Нормативные затраты по МЗ'!$B$2:$B$132,0))</f>
        <v>155</v>
      </c>
      <c r="I378" s="3">
        <f>HLOOKUP($C378,'Параметры ПФ'!$F$3:$K$4,2,FALSE)</f>
        <v>155.04</v>
      </c>
      <c r="J378" s="3">
        <f t="shared" si="25"/>
        <v>4960</v>
      </c>
      <c r="K378" s="4">
        <f>IF(J378&lt;'Параметры ПФ'!$N$7+0.01,'Стандартные программы'!J378,ROUNDDOWN('Параметры ПФ'!$N$7/IF(H378=0,I378,IF(I378&gt;H378,H378,I378)),0)*IF(H378=0,I378,IF(I378&gt;H378,H378,I378)))</f>
        <v>4960</v>
      </c>
      <c r="L378" s="3">
        <f t="shared" si="26"/>
        <v>74400</v>
      </c>
      <c r="M378" s="25">
        <f>IF(J378&lt;'Параметры ПФ'!$N$7+0.01,E378*F378*G378,ROUNDDOWN('Параметры ПФ'!$N$7/IF(H378=0,I378,IF(I378&gt;H378,H378,I378)),0)*G378)</f>
        <v>480</v>
      </c>
      <c r="N378" s="19">
        <f t="shared" si="27"/>
        <v>0</v>
      </c>
      <c r="O378" s="66" t="b">
        <f t="shared" si="28"/>
        <v>1</v>
      </c>
      <c r="P378" s="67">
        <f t="shared" si="29"/>
        <v>72</v>
      </c>
    </row>
    <row r="379" spans="1:16" x14ac:dyDescent="0.45">
      <c r="A379" s="90" t="s">
        <v>63</v>
      </c>
      <c r="B379" s="90" t="s">
        <v>255</v>
      </c>
      <c r="C379" s="90" t="s">
        <v>34</v>
      </c>
      <c r="D379" s="91">
        <v>36</v>
      </c>
      <c r="E379" s="91">
        <v>16</v>
      </c>
      <c r="F379" s="92">
        <v>2</v>
      </c>
      <c r="G379" s="92">
        <v>20</v>
      </c>
      <c r="H379" s="68">
        <f t="array" ref="H379">INDEX('Нормативные затраты по МЗ'!$C$2:$C$132,MATCH(A379&amp;C379,'Нормативные затраты по МЗ'!$A$2:$A$132&amp;'Нормативные затраты по МЗ'!$B$2:$B$132,0))</f>
        <v>155</v>
      </c>
      <c r="I379" s="3">
        <f>HLOOKUP($C379,'Параметры ПФ'!$F$3:$K$4,2,FALSE)</f>
        <v>155.04</v>
      </c>
      <c r="J379" s="3">
        <f t="shared" si="25"/>
        <v>4960</v>
      </c>
      <c r="K379" s="4">
        <f>IF(J379&lt;'Параметры ПФ'!$N$7+0.01,'Стандартные программы'!J379,ROUNDDOWN('Параметры ПФ'!$N$7/IF(H379=0,I379,IF(I379&gt;H379,H379,I379)),0)*IF(H379=0,I379,IF(I379&gt;H379,H379,I379)))</f>
        <v>4960</v>
      </c>
      <c r="L379" s="3">
        <f t="shared" si="26"/>
        <v>99200</v>
      </c>
      <c r="M379" s="25">
        <f>IF(J379&lt;'Параметры ПФ'!$N$7+0.01,E379*F379*G379,ROUNDDOWN('Параметры ПФ'!$N$7/IF(H379=0,I379,IF(I379&gt;H379,H379,I379)),0)*G379)</f>
        <v>640</v>
      </c>
      <c r="N379" s="19">
        <f t="shared" si="27"/>
        <v>0</v>
      </c>
      <c r="O379" s="66" t="b">
        <f t="shared" si="28"/>
        <v>1</v>
      </c>
      <c r="P379" s="67">
        <f t="shared" si="29"/>
        <v>72</v>
      </c>
    </row>
    <row r="380" spans="1:16" x14ac:dyDescent="0.45">
      <c r="A380" s="90" t="s">
        <v>63</v>
      </c>
      <c r="B380" s="90" t="s">
        <v>10</v>
      </c>
      <c r="C380" s="90" t="s">
        <v>2</v>
      </c>
      <c r="D380" s="91">
        <v>36</v>
      </c>
      <c r="E380" s="91">
        <v>16</v>
      </c>
      <c r="F380" s="92">
        <v>2</v>
      </c>
      <c r="G380" s="92">
        <v>25</v>
      </c>
      <c r="H380" s="68">
        <f t="array" ref="H380">INDEX('Нормативные затраты по МЗ'!$C$2:$C$132,MATCH(A380&amp;C380,'Нормативные затраты по МЗ'!$A$2:$A$132&amp;'Нормативные затраты по МЗ'!$B$2:$B$132,0))</f>
        <v>155</v>
      </c>
      <c r="I380" s="3">
        <f>HLOOKUP($C380,'Параметры ПФ'!$F$3:$K$4,2,FALSE)</f>
        <v>155.04</v>
      </c>
      <c r="J380" s="3">
        <f t="shared" si="25"/>
        <v>4960</v>
      </c>
      <c r="K380" s="4">
        <f>IF(J380&lt;'Параметры ПФ'!$N$7+0.01,'Стандартные программы'!J380,ROUNDDOWN('Параметры ПФ'!$N$7/IF(H380=0,I380,IF(I380&gt;H380,H380,I380)),0)*IF(H380=0,I380,IF(I380&gt;H380,H380,I380)))</f>
        <v>4960</v>
      </c>
      <c r="L380" s="3">
        <f t="shared" si="26"/>
        <v>124000</v>
      </c>
      <c r="M380" s="25">
        <f>IF(J380&lt;'Параметры ПФ'!$N$7+0.01,E380*F380*G380,ROUNDDOWN('Параметры ПФ'!$N$7/IF(H380=0,I380,IF(I380&gt;H380,H380,I380)),0)*G380)</f>
        <v>800</v>
      </c>
      <c r="N380" s="19">
        <f t="shared" si="27"/>
        <v>0</v>
      </c>
      <c r="O380" s="66" t="b">
        <f t="shared" si="28"/>
        <v>1</v>
      </c>
      <c r="P380" s="67">
        <f t="shared" si="29"/>
        <v>72</v>
      </c>
    </row>
    <row r="381" spans="1:16" x14ac:dyDescent="0.45">
      <c r="A381" s="90" t="s">
        <v>63</v>
      </c>
      <c r="B381" s="90" t="s">
        <v>256</v>
      </c>
      <c r="C381" s="90" t="s">
        <v>15</v>
      </c>
      <c r="D381" s="91">
        <v>36</v>
      </c>
      <c r="E381" s="91">
        <v>16</v>
      </c>
      <c r="F381" s="92">
        <v>2</v>
      </c>
      <c r="G381" s="92">
        <v>20</v>
      </c>
      <c r="H381" s="68">
        <f t="array" ref="H381">INDEX('Нормативные затраты по МЗ'!$C$2:$C$132,MATCH(A381&amp;C381,'Нормативные затраты по МЗ'!$A$2:$A$132&amp;'Нормативные затраты по МЗ'!$B$2:$B$132,0))</f>
        <v>155</v>
      </c>
      <c r="I381" s="3">
        <f>HLOOKUP($C381,'Параметры ПФ'!$F$3:$K$4,2,FALSE)</f>
        <v>155.04</v>
      </c>
      <c r="J381" s="3">
        <f t="shared" si="25"/>
        <v>4960</v>
      </c>
      <c r="K381" s="4">
        <f>IF(J381&lt;'Параметры ПФ'!$N$7+0.01,'Стандартные программы'!J381,ROUNDDOWN('Параметры ПФ'!$N$7/IF(H381=0,I381,IF(I381&gt;H381,H381,I381)),0)*IF(H381=0,I381,IF(I381&gt;H381,H381,I381)))</f>
        <v>4960</v>
      </c>
      <c r="L381" s="3">
        <f t="shared" si="26"/>
        <v>99200</v>
      </c>
      <c r="M381" s="25">
        <f>IF(J381&lt;'Параметры ПФ'!$N$7+0.01,E381*F381*G381,ROUNDDOWN('Параметры ПФ'!$N$7/IF(H381=0,I381,IF(I381&gt;H381,H381,I381)),0)*G381)</f>
        <v>640</v>
      </c>
      <c r="N381" s="19">
        <f t="shared" si="27"/>
        <v>0</v>
      </c>
      <c r="O381" s="66" t="b">
        <f t="shared" si="28"/>
        <v>1</v>
      </c>
      <c r="P381" s="67">
        <f t="shared" si="29"/>
        <v>72</v>
      </c>
    </row>
    <row r="382" spans="1:16" x14ac:dyDescent="0.45">
      <c r="A382" s="90" t="s">
        <v>63</v>
      </c>
      <c r="B382" s="90" t="s">
        <v>10</v>
      </c>
      <c r="C382" s="90" t="s">
        <v>2</v>
      </c>
      <c r="D382" s="91">
        <v>36</v>
      </c>
      <c r="E382" s="91">
        <v>16</v>
      </c>
      <c r="F382" s="92">
        <v>2</v>
      </c>
      <c r="G382" s="92">
        <v>25</v>
      </c>
      <c r="H382" s="68">
        <f t="array" ref="H382">INDEX('Нормативные затраты по МЗ'!$C$2:$C$132,MATCH(A382&amp;C382,'Нормативные затраты по МЗ'!$A$2:$A$132&amp;'Нормативные затраты по МЗ'!$B$2:$B$132,0))</f>
        <v>155</v>
      </c>
      <c r="I382" s="3">
        <f>HLOOKUP($C382,'Параметры ПФ'!$F$3:$K$4,2,FALSE)</f>
        <v>155.04</v>
      </c>
      <c r="J382" s="3">
        <f t="shared" si="25"/>
        <v>4960</v>
      </c>
      <c r="K382" s="4">
        <f>IF(J382&lt;'Параметры ПФ'!$N$7+0.01,'Стандартные программы'!J382,ROUNDDOWN('Параметры ПФ'!$N$7/IF(H382=0,I382,IF(I382&gt;H382,H382,I382)),0)*IF(H382=0,I382,IF(I382&gt;H382,H382,I382)))</f>
        <v>4960</v>
      </c>
      <c r="L382" s="3">
        <f t="shared" si="26"/>
        <v>124000</v>
      </c>
      <c r="M382" s="25">
        <f>IF(J382&lt;'Параметры ПФ'!$N$7+0.01,E382*F382*G382,ROUNDDOWN('Параметры ПФ'!$N$7/IF(H382=0,I382,IF(I382&gt;H382,H382,I382)),0)*G382)</f>
        <v>800</v>
      </c>
      <c r="N382" s="19">
        <f t="shared" si="27"/>
        <v>0</v>
      </c>
      <c r="O382" s="66" t="b">
        <f t="shared" si="28"/>
        <v>1</v>
      </c>
      <c r="P382" s="67">
        <f t="shared" si="29"/>
        <v>72</v>
      </c>
    </row>
    <row r="383" spans="1:16" x14ac:dyDescent="0.45">
      <c r="A383" s="90" t="s">
        <v>63</v>
      </c>
      <c r="B383" s="90" t="s">
        <v>257</v>
      </c>
      <c r="C383" s="90" t="s">
        <v>34</v>
      </c>
      <c r="D383" s="91">
        <v>36</v>
      </c>
      <c r="E383" s="91">
        <v>16</v>
      </c>
      <c r="F383" s="92">
        <v>2</v>
      </c>
      <c r="G383" s="92">
        <v>20</v>
      </c>
      <c r="H383" s="68">
        <f t="array" ref="H383">INDEX('Нормативные затраты по МЗ'!$C$2:$C$132,MATCH(A383&amp;C383,'Нормативные затраты по МЗ'!$A$2:$A$132&amp;'Нормативные затраты по МЗ'!$B$2:$B$132,0))</f>
        <v>155</v>
      </c>
      <c r="I383" s="3">
        <f>HLOOKUP($C383,'Параметры ПФ'!$F$3:$K$4,2,FALSE)</f>
        <v>155.04</v>
      </c>
      <c r="J383" s="3">
        <f t="shared" si="25"/>
        <v>4960</v>
      </c>
      <c r="K383" s="4">
        <f>IF(J383&lt;'Параметры ПФ'!$N$7+0.01,'Стандартные программы'!J383,ROUNDDOWN('Параметры ПФ'!$N$7/IF(H383=0,I383,IF(I383&gt;H383,H383,I383)),0)*IF(H383=0,I383,IF(I383&gt;H383,H383,I383)))</f>
        <v>4960</v>
      </c>
      <c r="L383" s="3">
        <f t="shared" si="26"/>
        <v>99200</v>
      </c>
      <c r="M383" s="25">
        <f>IF(J383&lt;'Параметры ПФ'!$N$7+0.01,E383*F383*G383,ROUNDDOWN('Параметры ПФ'!$N$7/IF(H383=0,I383,IF(I383&gt;H383,H383,I383)),0)*G383)</f>
        <v>640</v>
      </c>
      <c r="N383" s="19">
        <f t="shared" si="27"/>
        <v>0</v>
      </c>
      <c r="O383" s="66" t="b">
        <f t="shared" si="28"/>
        <v>1</v>
      </c>
      <c r="P383" s="67">
        <f t="shared" si="29"/>
        <v>72</v>
      </c>
    </row>
    <row r="384" spans="1:16" x14ac:dyDescent="0.45">
      <c r="A384" s="90" t="s">
        <v>63</v>
      </c>
      <c r="B384" s="90" t="s">
        <v>248</v>
      </c>
      <c r="C384" s="90" t="s">
        <v>2</v>
      </c>
      <c r="D384" s="91">
        <v>36</v>
      </c>
      <c r="E384" s="91">
        <v>16</v>
      </c>
      <c r="F384" s="92">
        <v>2</v>
      </c>
      <c r="G384" s="92">
        <v>20</v>
      </c>
      <c r="H384" s="68">
        <f t="array" ref="H384">INDEX('Нормативные затраты по МЗ'!$C$2:$C$132,MATCH(A384&amp;C384,'Нормативные затраты по МЗ'!$A$2:$A$132&amp;'Нормативные затраты по МЗ'!$B$2:$B$132,0))</f>
        <v>155</v>
      </c>
      <c r="I384" s="3">
        <f>HLOOKUP($C384,'Параметры ПФ'!$F$3:$K$4,2,FALSE)</f>
        <v>155.04</v>
      </c>
      <c r="J384" s="3">
        <f t="shared" si="25"/>
        <v>4960</v>
      </c>
      <c r="K384" s="4">
        <f>IF(J384&lt;'Параметры ПФ'!$N$7+0.01,'Стандартные программы'!J384,ROUNDDOWN('Параметры ПФ'!$N$7/IF(H384=0,I384,IF(I384&gt;H384,H384,I384)),0)*IF(H384=0,I384,IF(I384&gt;H384,H384,I384)))</f>
        <v>4960</v>
      </c>
      <c r="L384" s="3">
        <f t="shared" si="26"/>
        <v>99200</v>
      </c>
      <c r="M384" s="25">
        <f>IF(J384&lt;'Параметры ПФ'!$N$7+0.01,E384*F384*G384,ROUNDDOWN('Параметры ПФ'!$N$7/IF(H384=0,I384,IF(I384&gt;H384,H384,I384)),0)*G384)</f>
        <v>640</v>
      </c>
      <c r="N384" s="19">
        <f t="shared" si="27"/>
        <v>0</v>
      </c>
      <c r="O384" s="66" t="b">
        <f t="shared" si="28"/>
        <v>1</v>
      </c>
      <c r="P384" s="67">
        <f t="shared" si="29"/>
        <v>72</v>
      </c>
    </row>
    <row r="385" spans="1:16" x14ac:dyDescent="0.45">
      <c r="A385" s="90" t="s">
        <v>63</v>
      </c>
      <c r="B385" s="90" t="s">
        <v>8</v>
      </c>
      <c r="C385" s="90" t="s">
        <v>2</v>
      </c>
      <c r="D385" s="91">
        <v>36</v>
      </c>
      <c r="E385" s="91">
        <v>16</v>
      </c>
      <c r="F385" s="92">
        <v>2</v>
      </c>
      <c r="G385" s="92">
        <v>20</v>
      </c>
      <c r="H385" s="68">
        <f t="array" ref="H385">INDEX('Нормативные затраты по МЗ'!$C$2:$C$132,MATCH(A385&amp;C385,'Нормативные затраты по МЗ'!$A$2:$A$132&amp;'Нормативные затраты по МЗ'!$B$2:$B$132,0))</f>
        <v>155</v>
      </c>
      <c r="I385" s="3">
        <f>HLOOKUP($C385,'Параметры ПФ'!$F$3:$K$4,2,FALSE)</f>
        <v>155.04</v>
      </c>
      <c r="J385" s="3">
        <f t="shared" si="25"/>
        <v>4960</v>
      </c>
      <c r="K385" s="4">
        <f>IF(J385&lt;'Параметры ПФ'!$N$7+0.01,'Стандартные программы'!J385,ROUNDDOWN('Параметры ПФ'!$N$7/IF(H385=0,I385,IF(I385&gt;H385,H385,I385)),0)*IF(H385=0,I385,IF(I385&gt;H385,H385,I385)))</f>
        <v>4960</v>
      </c>
      <c r="L385" s="3">
        <f t="shared" si="26"/>
        <v>99200</v>
      </c>
      <c r="M385" s="25">
        <f>IF(J385&lt;'Параметры ПФ'!$N$7+0.01,E385*F385*G385,ROUNDDOWN('Параметры ПФ'!$N$7/IF(H385=0,I385,IF(I385&gt;H385,H385,I385)),0)*G385)</f>
        <v>640</v>
      </c>
      <c r="N385" s="19">
        <f t="shared" si="27"/>
        <v>0</v>
      </c>
      <c r="O385" s="66" t="b">
        <f t="shared" si="28"/>
        <v>1</v>
      </c>
      <c r="P385" s="67">
        <f t="shared" si="29"/>
        <v>72</v>
      </c>
    </row>
    <row r="386" spans="1:16" x14ac:dyDescent="0.45">
      <c r="A386" s="90" t="s">
        <v>63</v>
      </c>
      <c r="B386" s="90" t="s">
        <v>258</v>
      </c>
      <c r="C386" s="90" t="s">
        <v>14</v>
      </c>
      <c r="D386" s="91">
        <v>36</v>
      </c>
      <c r="E386" s="91">
        <v>16</v>
      </c>
      <c r="F386" s="92">
        <v>2</v>
      </c>
      <c r="G386" s="92">
        <v>20</v>
      </c>
      <c r="H386" s="68">
        <f t="array" ref="H386">INDEX('Нормативные затраты по МЗ'!$C$2:$C$132,MATCH(A386&amp;C386,'Нормативные затраты по МЗ'!$A$2:$A$132&amp;'Нормативные затраты по МЗ'!$B$2:$B$132,0))</f>
        <v>155</v>
      </c>
      <c r="I386" s="3">
        <f>HLOOKUP($C386,'Параметры ПФ'!$F$3:$K$4,2,FALSE)</f>
        <v>155.04</v>
      </c>
      <c r="J386" s="3">
        <f t="shared" ref="J386:J449" si="30">IF(H386=0,I386*F386*E386,IF(I386&gt;H386,H386*F386*E386,I386*F386*E386))</f>
        <v>4960</v>
      </c>
      <c r="K386" s="4">
        <f>IF(J386&lt;'Параметры ПФ'!$N$7+0.01,'Стандартные программы'!J386,ROUNDDOWN('Параметры ПФ'!$N$7/IF(H386=0,I386,IF(I386&gt;H386,H386,I386)),0)*IF(H386=0,I386,IF(I386&gt;H386,H386,I386)))</f>
        <v>4960</v>
      </c>
      <c r="L386" s="3">
        <f t="shared" ref="L386:L449" si="31">K386*G386</f>
        <v>99200</v>
      </c>
      <c r="M386" s="25">
        <f>IF(J386&lt;'Параметры ПФ'!$N$7+0.01,E386*F386*G386,ROUNDDOWN('Параметры ПФ'!$N$7/IF(H386=0,I386,IF(I386&gt;H386,H386,I386)),0)*G386)</f>
        <v>640</v>
      </c>
      <c r="N386" s="19">
        <f t="shared" ref="N386:N449" si="32">IF(H386=0,I386*F386*E386,IF(I386&gt;H386,H386*F386*E386,I386*F386*E386))-K386</f>
        <v>0</v>
      </c>
      <c r="O386" s="66" t="b">
        <f t="shared" ref="O386:O449" si="33">IF(I386&gt;=H386,TRUE,FALSE)</f>
        <v>1</v>
      </c>
      <c r="P386" s="67">
        <f t="shared" ref="P386:P449" si="34">D386*F386</f>
        <v>72</v>
      </c>
    </row>
    <row r="387" spans="1:16" x14ac:dyDescent="0.45">
      <c r="A387" s="90" t="s">
        <v>63</v>
      </c>
      <c r="B387" s="90" t="s">
        <v>232</v>
      </c>
      <c r="C387" s="90" t="s">
        <v>16</v>
      </c>
      <c r="D387" s="91">
        <v>36</v>
      </c>
      <c r="E387" s="91">
        <v>16</v>
      </c>
      <c r="F387" s="92">
        <v>2</v>
      </c>
      <c r="G387" s="92">
        <v>20</v>
      </c>
      <c r="H387" s="68">
        <f t="array" ref="H387">INDEX('Нормативные затраты по МЗ'!$C$2:$C$132,MATCH(A387&amp;C387,'Нормативные затраты по МЗ'!$A$2:$A$132&amp;'Нормативные затраты по МЗ'!$B$2:$B$132,0))</f>
        <v>155</v>
      </c>
      <c r="I387" s="3">
        <f>HLOOKUP($C387,'Параметры ПФ'!$F$3:$K$4,2,FALSE)</f>
        <v>155.04</v>
      </c>
      <c r="J387" s="3">
        <f t="shared" si="30"/>
        <v>4960</v>
      </c>
      <c r="K387" s="4">
        <f>IF(J387&lt;'Параметры ПФ'!$N$7+0.01,'Стандартные программы'!J387,ROUNDDOWN('Параметры ПФ'!$N$7/IF(H387=0,I387,IF(I387&gt;H387,H387,I387)),0)*IF(H387=0,I387,IF(I387&gt;H387,H387,I387)))</f>
        <v>4960</v>
      </c>
      <c r="L387" s="3">
        <f t="shared" si="31"/>
        <v>99200</v>
      </c>
      <c r="M387" s="25">
        <f>IF(J387&lt;'Параметры ПФ'!$N$7+0.01,E387*F387*G387,ROUNDDOWN('Параметры ПФ'!$N$7/IF(H387=0,I387,IF(I387&gt;H387,H387,I387)),0)*G387)</f>
        <v>640</v>
      </c>
      <c r="N387" s="19">
        <f t="shared" si="32"/>
        <v>0</v>
      </c>
      <c r="O387" s="66" t="b">
        <f t="shared" si="33"/>
        <v>1</v>
      </c>
      <c r="P387" s="67">
        <f t="shared" si="34"/>
        <v>72</v>
      </c>
    </row>
    <row r="388" spans="1:16" x14ac:dyDescent="0.45">
      <c r="A388" s="90" t="s">
        <v>63</v>
      </c>
      <c r="B388" s="90" t="s">
        <v>223</v>
      </c>
      <c r="C388" s="90" t="s">
        <v>34</v>
      </c>
      <c r="D388" s="91">
        <v>36</v>
      </c>
      <c r="E388" s="91">
        <v>16</v>
      </c>
      <c r="F388" s="92">
        <v>2</v>
      </c>
      <c r="G388" s="92">
        <v>20</v>
      </c>
      <c r="H388" s="68">
        <f t="array" ref="H388">INDEX('Нормативные затраты по МЗ'!$C$2:$C$132,MATCH(A388&amp;C388,'Нормативные затраты по МЗ'!$A$2:$A$132&amp;'Нормативные затраты по МЗ'!$B$2:$B$132,0))</f>
        <v>155</v>
      </c>
      <c r="I388" s="3">
        <f>HLOOKUP($C388,'Параметры ПФ'!$F$3:$K$4,2,FALSE)</f>
        <v>155.04</v>
      </c>
      <c r="J388" s="3">
        <f t="shared" si="30"/>
        <v>4960</v>
      </c>
      <c r="K388" s="4">
        <f>IF(J388&lt;'Параметры ПФ'!$N$7+0.01,'Стандартные программы'!J388,ROUNDDOWN('Параметры ПФ'!$N$7/IF(H388=0,I388,IF(I388&gt;H388,H388,I388)),0)*IF(H388=0,I388,IF(I388&gt;H388,H388,I388)))</f>
        <v>4960</v>
      </c>
      <c r="L388" s="3">
        <f t="shared" si="31"/>
        <v>99200</v>
      </c>
      <c r="M388" s="25">
        <f>IF(J388&lt;'Параметры ПФ'!$N$7+0.01,E388*F388*G388,ROUNDDOWN('Параметры ПФ'!$N$7/IF(H388=0,I388,IF(I388&gt;H388,H388,I388)),0)*G388)</f>
        <v>640</v>
      </c>
      <c r="N388" s="19">
        <f t="shared" si="32"/>
        <v>0</v>
      </c>
      <c r="O388" s="66" t="b">
        <f t="shared" si="33"/>
        <v>1</v>
      </c>
      <c r="P388" s="67">
        <f t="shared" si="34"/>
        <v>72</v>
      </c>
    </row>
    <row r="389" spans="1:16" x14ac:dyDescent="0.45">
      <c r="A389" s="90" t="s">
        <v>63</v>
      </c>
      <c r="B389" s="90" t="s">
        <v>259</v>
      </c>
      <c r="C389" s="90" t="s">
        <v>15</v>
      </c>
      <c r="D389" s="91">
        <v>36</v>
      </c>
      <c r="E389" s="91">
        <v>16</v>
      </c>
      <c r="F389" s="92">
        <v>2</v>
      </c>
      <c r="G389" s="92">
        <v>20</v>
      </c>
      <c r="H389" s="68">
        <f t="array" ref="H389">INDEX('Нормативные затраты по МЗ'!$C$2:$C$132,MATCH(A389&amp;C389,'Нормативные затраты по МЗ'!$A$2:$A$132&amp;'Нормативные затраты по МЗ'!$B$2:$B$132,0))</f>
        <v>155</v>
      </c>
      <c r="I389" s="3">
        <f>HLOOKUP($C389,'Параметры ПФ'!$F$3:$K$4,2,FALSE)</f>
        <v>155.04</v>
      </c>
      <c r="J389" s="3">
        <f t="shared" si="30"/>
        <v>4960</v>
      </c>
      <c r="K389" s="4">
        <f>IF(J389&lt;'Параметры ПФ'!$N$7+0.01,'Стандартные программы'!J389,ROUNDDOWN('Параметры ПФ'!$N$7/IF(H389=0,I389,IF(I389&gt;H389,H389,I389)),0)*IF(H389=0,I389,IF(I389&gt;H389,H389,I389)))</f>
        <v>4960</v>
      </c>
      <c r="L389" s="3">
        <f t="shared" si="31"/>
        <v>99200</v>
      </c>
      <c r="M389" s="25">
        <f>IF(J389&lt;'Параметры ПФ'!$N$7+0.01,E389*F389*G389,ROUNDDOWN('Параметры ПФ'!$N$7/IF(H389=0,I389,IF(I389&gt;H389,H389,I389)),0)*G389)</f>
        <v>640</v>
      </c>
      <c r="N389" s="19">
        <f t="shared" si="32"/>
        <v>0</v>
      </c>
      <c r="O389" s="66" t="b">
        <f t="shared" si="33"/>
        <v>1</v>
      </c>
      <c r="P389" s="67">
        <f t="shared" si="34"/>
        <v>72</v>
      </c>
    </row>
    <row r="390" spans="1:16" x14ac:dyDescent="0.45">
      <c r="A390" s="90" t="s">
        <v>63</v>
      </c>
      <c r="B390" s="90" t="s">
        <v>260</v>
      </c>
      <c r="C390" s="90" t="s">
        <v>2</v>
      </c>
      <c r="D390" s="91">
        <v>36</v>
      </c>
      <c r="E390" s="91">
        <v>16</v>
      </c>
      <c r="F390" s="92">
        <v>2</v>
      </c>
      <c r="G390" s="92">
        <v>20</v>
      </c>
      <c r="H390" s="68">
        <f t="array" ref="H390">INDEX('Нормативные затраты по МЗ'!$C$2:$C$132,MATCH(A390&amp;C390,'Нормативные затраты по МЗ'!$A$2:$A$132&amp;'Нормативные затраты по МЗ'!$B$2:$B$132,0))</f>
        <v>155</v>
      </c>
      <c r="I390" s="3">
        <f>HLOOKUP($C390,'Параметры ПФ'!$F$3:$K$4,2,FALSE)</f>
        <v>155.04</v>
      </c>
      <c r="J390" s="3">
        <f t="shared" si="30"/>
        <v>4960</v>
      </c>
      <c r="K390" s="4">
        <f>IF(J390&lt;'Параметры ПФ'!$N$7+0.01,'Стандартные программы'!J390,ROUNDDOWN('Параметры ПФ'!$N$7/IF(H390=0,I390,IF(I390&gt;H390,H390,I390)),0)*IF(H390=0,I390,IF(I390&gt;H390,H390,I390)))</f>
        <v>4960</v>
      </c>
      <c r="L390" s="3">
        <f t="shared" si="31"/>
        <v>99200</v>
      </c>
      <c r="M390" s="25">
        <f>IF(J390&lt;'Параметры ПФ'!$N$7+0.01,E390*F390*G390,ROUNDDOWN('Параметры ПФ'!$N$7/IF(H390=0,I390,IF(I390&gt;H390,H390,I390)),0)*G390)</f>
        <v>640</v>
      </c>
      <c r="N390" s="19">
        <f t="shared" si="32"/>
        <v>0</v>
      </c>
      <c r="O390" s="66" t="b">
        <f t="shared" si="33"/>
        <v>1</v>
      </c>
      <c r="P390" s="67">
        <f t="shared" si="34"/>
        <v>72</v>
      </c>
    </row>
    <row r="391" spans="1:16" x14ac:dyDescent="0.45">
      <c r="A391" s="90" t="s">
        <v>63</v>
      </c>
      <c r="B391" s="90" t="s">
        <v>261</v>
      </c>
      <c r="C391" s="90" t="s">
        <v>16</v>
      </c>
      <c r="D391" s="91">
        <v>36</v>
      </c>
      <c r="E391" s="91">
        <v>16</v>
      </c>
      <c r="F391" s="92">
        <v>2</v>
      </c>
      <c r="G391" s="92">
        <v>20</v>
      </c>
      <c r="H391" s="68">
        <f t="array" ref="H391">INDEX('Нормативные затраты по МЗ'!$C$2:$C$132,MATCH(A391&amp;C391,'Нормативные затраты по МЗ'!$A$2:$A$132&amp;'Нормативные затраты по МЗ'!$B$2:$B$132,0))</f>
        <v>155</v>
      </c>
      <c r="I391" s="3">
        <f>HLOOKUP($C391,'Параметры ПФ'!$F$3:$K$4,2,FALSE)</f>
        <v>155.04</v>
      </c>
      <c r="J391" s="3">
        <f t="shared" si="30"/>
        <v>4960</v>
      </c>
      <c r="K391" s="4">
        <f>IF(J391&lt;'Параметры ПФ'!$N$7+0.01,'Стандартные программы'!J391,ROUNDDOWN('Параметры ПФ'!$N$7/IF(H391=0,I391,IF(I391&gt;H391,H391,I391)),0)*IF(H391=0,I391,IF(I391&gt;H391,H391,I391)))</f>
        <v>4960</v>
      </c>
      <c r="L391" s="3">
        <f t="shared" si="31"/>
        <v>99200</v>
      </c>
      <c r="M391" s="25">
        <f>IF(J391&lt;'Параметры ПФ'!$N$7+0.01,E391*F391*G391,ROUNDDOWN('Параметры ПФ'!$N$7/IF(H391=0,I391,IF(I391&gt;H391,H391,I391)),0)*G391)</f>
        <v>640</v>
      </c>
      <c r="N391" s="19">
        <f t="shared" si="32"/>
        <v>0</v>
      </c>
      <c r="O391" s="66" t="b">
        <f t="shared" si="33"/>
        <v>1</v>
      </c>
      <c r="P391" s="67">
        <f t="shared" si="34"/>
        <v>72</v>
      </c>
    </row>
    <row r="392" spans="1:16" x14ac:dyDescent="0.45">
      <c r="A392" s="90" t="s">
        <v>63</v>
      </c>
      <c r="B392" s="90" t="s">
        <v>262</v>
      </c>
      <c r="C392" s="90" t="s">
        <v>16</v>
      </c>
      <c r="D392" s="91">
        <v>36</v>
      </c>
      <c r="E392" s="91">
        <v>16</v>
      </c>
      <c r="F392" s="92">
        <v>2</v>
      </c>
      <c r="G392" s="92">
        <v>20</v>
      </c>
      <c r="H392" s="68">
        <f t="array" ref="H392">INDEX('Нормативные затраты по МЗ'!$C$2:$C$132,MATCH(A392&amp;C392,'Нормативные затраты по МЗ'!$A$2:$A$132&amp;'Нормативные затраты по МЗ'!$B$2:$B$132,0))</f>
        <v>155</v>
      </c>
      <c r="I392" s="3">
        <f>HLOOKUP($C392,'Параметры ПФ'!$F$3:$K$4,2,FALSE)</f>
        <v>155.04</v>
      </c>
      <c r="J392" s="3">
        <f t="shared" si="30"/>
        <v>4960</v>
      </c>
      <c r="K392" s="4">
        <f>IF(J392&lt;'Параметры ПФ'!$N$7+0.01,'Стандартные программы'!J392,ROUNDDOWN('Параметры ПФ'!$N$7/IF(H392=0,I392,IF(I392&gt;H392,H392,I392)),0)*IF(H392=0,I392,IF(I392&gt;H392,H392,I392)))</f>
        <v>4960</v>
      </c>
      <c r="L392" s="3">
        <f t="shared" si="31"/>
        <v>99200</v>
      </c>
      <c r="M392" s="25">
        <f>IF(J392&lt;'Параметры ПФ'!$N$7+0.01,E392*F392*G392,ROUNDDOWN('Параметры ПФ'!$N$7/IF(H392=0,I392,IF(I392&gt;H392,H392,I392)),0)*G392)</f>
        <v>640</v>
      </c>
      <c r="N392" s="19">
        <f t="shared" si="32"/>
        <v>0</v>
      </c>
      <c r="O392" s="66" t="b">
        <f t="shared" si="33"/>
        <v>1</v>
      </c>
      <c r="P392" s="67">
        <f t="shared" si="34"/>
        <v>72</v>
      </c>
    </row>
    <row r="393" spans="1:16" x14ac:dyDescent="0.45">
      <c r="A393" s="90" t="s">
        <v>63</v>
      </c>
      <c r="B393" s="90" t="s">
        <v>263</v>
      </c>
      <c r="C393" s="90" t="s">
        <v>1</v>
      </c>
      <c r="D393" s="91">
        <v>36</v>
      </c>
      <c r="E393" s="91">
        <v>16</v>
      </c>
      <c r="F393" s="92">
        <v>2</v>
      </c>
      <c r="G393" s="122">
        <v>20</v>
      </c>
      <c r="H393" s="68">
        <f t="array" ref="H393">INDEX('Нормативные затраты по МЗ'!$C$2:$C$132,MATCH(A393&amp;C393,'Нормативные затраты по МЗ'!$A$2:$A$132&amp;'Нормативные затраты по МЗ'!$B$2:$B$132,0))</f>
        <v>155</v>
      </c>
      <c r="I393" s="3">
        <f>HLOOKUP($C393,'Параметры ПФ'!$F$3:$K$4,2,FALSE)</f>
        <v>155.04</v>
      </c>
      <c r="J393" s="3">
        <f t="shared" si="30"/>
        <v>4960</v>
      </c>
      <c r="K393" s="4">
        <f>IF(J393&lt;'Параметры ПФ'!$N$7+0.01,'Стандартные программы'!J393,ROUNDDOWN('Параметры ПФ'!$N$7/IF(H393=0,I393,IF(I393&gt;H393,H393,I393)),0)*IF(H393=0,I393,IF(I393&gt;H393,H393,I393)))</f>
        <v>4960</v>
      </c>
      <c r="L393" s="3">
        <f t="shared" si="31"/>
        <v>99200</v>
      </c>
      <c r="M393" s="25">
        <f>IF(J393&lt;'Параметры ПФ'!$N$7+0.01,E393*F393*G393,ROUNDDOWN('Параметры ПФ'!$N$7/IF(H393=0,I393,IF(I393&gt;H393,H393,I393)),0)*G393)</f>
        <v>640</v>
      </c>
      <c r="N393" s="19">
        <f t="shared" si="32"/>
        <v>0</v>
      </c>
      <c r="O393" s="66" t="b">
        <f t="shared" si="33"/>
        <v>1</v>
      </c>
      <c r="P393" s="67">
        <f t="shared" si="34"/>
        <v>72</v>
      </c>
    </row>
    <row r="394" spans="1:16" x14ac:dyDescent="0.45">
      <c r="A394" s="90" t="s">
        <v>63</v>
      </c>
      <c r="B394" s="90" t="s">
        <v>264</v>
      </c>
      <c r="C394" s="90" t="s">
        <v>1</v>
      </c>
      <c r="D394" s="91">
        <v>36</v>
      </c>
      <c r="E394" s="91">
        <v>16</v>
      </c>
      <c r="F394" s="92">
        <v>2</v>
      </c>
      <c r="G394" s="92">
        <v>20</v>
      </c>
      <c r="H394" s="68">
        <f t="array" ref="H394">INDEX('Нормативные затраты по МЗ'!$C$2:$C$132,MATCH(A394&amp;C394,'Нормативные затраты по МЗ'!$A$2:$A$132&amp;'Нормативные затраты по МЗ'!$B$2:$B$132,0))</f>
        <v>155</v>
      </c>
      <c r="I394" s="3">
        <f>HLOOKUP($C394,'Параметры ПФ'!$F$3:$K$4,2,FALSE)</f>
        <v>155.04</v>
      </c>
      <c r="J394" s="3">
        <f t="shared" si="30"/>
        <v>4960</v>
      </c>
      <c r="K394" s="4">
        <f>IF(J394&lt;'Параметры ПФ'!$N$7+0.01,'Стандартные программы'!J394,ROUNDDOWN('Параметры ПФ'!$N$7/IF(H394=0,I394,IF(I394&gt;H394,H394,I394)),0)*IF(H394=0,I394,IF(I394&gt;H394,H394,I394)))</f>
        <v>4960</v>
      </c>
      <c r="L394" s="3">
        <f t="shared" si="31"/>
        <v>99200</v>
      </c>
      <c r="M394" s="25">
        <f>IF(J394&lt;'Параметры ПФ'!$N$7+0.01,E394*F394*G394,ROUNDDOWN('Параметры ПФ'!$N$7/IF(H394=0,I394,IF(I394&gt;H394,H394,I394)),0)*G394)</f>
        <v>640</v>
      </c>
      <c r="N394" s="19">
        <f t="shared" si="32"/>
        <v>0</v>
      </c>
      <c r="O394" s="66" t="b">
        <f t="shared" si="33"/>
        <v>1</v>
      </c>
      <c r="P394" s="67">
        <f t="shared" si="34"/>
        <v>72</v>
      </c>
    </row>
    <row r="395" spans="1:16" x14ac:dyDescent="0.45">
      <c r="A395" s="90" t="s">
        <v>63</v>
      </c>
      <c r="B395" s="90" t="s">
        <v>265</v>
      </c>
      <c r="C395" s="90" t="s">
        <v>1</v>
      </c>
      <c r="D395" s="91">
        <v>36</v>
      </c>
      <c r="E395" s="91">
        <v>16</v>
      </c>
      <c r="F395" s="92">
        <v>2</v>
      </c>
      <c r="G395" s="92">
        <v>20</v>
      </c>
      <c r="H395" s="68">
        <f t="array" ref="H395">INDEX('Нормативные затраты по МЗ'!$C$2:$C$132,MATCH(A395&amp;C395,'Нормативные затраты по МЗ'!$A$2:$A$132&amp;'Нормативные затраты по МЗ'!$B$2:$B$132,0))</f>
        <v>155</v>
      </c>
      <c r="I395" s="3">
        <f>HLOOKUP($C395,'Параметры ПФ'!$F$3:$K$4,2,FALSE)</f>
        <v>155.04</v>
      </c>
      <c r="J395" s="3">
        <f t="shared" si="30"/>
        <v>4960</v>
      </c>
      <c r="K395" s="4">
        <f>IF(J395&lt;'Параметры ПФ'!$N$7+0.01,'Стандартные программы'!J395,ROUNDDOWN('Параметры ПФ'!$N$7/IF(H395=0,I395,IF(I395&gt;H395,H395,I395)),0)*IF(H395=0,I395,IF(I395&gt;H395,H395,I395)))</f>
        <v>4960</v>
      </c>
      <c r="L395" s="3">
        <f t="shared" si="31"/>
        <v>99200</v>
      </c>
      <c r="M395" s="25">
        <f>IF(J395&lt;'Параметры ПФ'!$N$7+0.01,E395*F395*G395,ROUNDDOWN('Параметры ПФ'!$N$7/IF(H395=0,I395,IF(I395&gt;H395,H395,I395)),0)*G395)</f>
        <v>640</v>
      </c>
      <c r="N395" s="19">
        <f t="shared" si="32"/>
        <v>0</v>
      </c>
      <c r="O395" s="66" t="b">
        <f t="shared" si="33"/>
        <v>1</v>
      </c>
      <c r="P395" s="67">
        <f t="shared" si="34"/>
        <v>72</v>
      </c>
    </row>
    <row r="396" spans="1:16" x14ac:dyDescent="0.45">
      <c r="A396" s="90" t="s">
        <v>63</v>
      </c>
      <c r="B396" s="90" t="s">
        <v>266</v>
      </c>
      <c r="C396" s="90" t="s">
        <v>1</v>
      </c>
      <c r="D396" s="91">
        <v>36</v>
      </c>
      <c r="E396" s="91">
        <v>16</v>
      </c>
      <c r="F396" s="92">
        <v>2</v>
      </c>
      <c r="G396" s="92">
        <v>20</v>
      </c>
      <c r="H396" s="68">
        <f t="array" ref="H396">INDEX('Нормативные затраты по МЗ'!$C$2:$C$132,MATCH(A396&amp;C396,'Нормативные затраты по МЗ'!$A$2:$A$132&amp;'Нормативные затраты по МЗ'!$B$2:$B$132,0))</f>
        <v>155</v>
      </c>
      <c r="I396" s="3">
        <f>HLOOKUP($C396,'Параметры ПФ'!$F$3:$K$4,2,FALSE)</f>
        <v>155.04</v>
      </c>
      <c r="J396" s="3">
        <f t="shared" si="30"/>
        <v>4960</v>
      </c>
      <c r="K396" s="4">
        <f>IF(J396&lt;'Параметры ПФ'!$N$7+0.01,'Стандартные программы'!J396,ROUNDDOWN('Параметры ПФ'!$N$7/IF(H396=0,I396,IF(I396&gt;H396,H396,I396)),0)*IF(H396=0,I396,IF(I396&gt;H396,H396,I396)))</f>
        <v>4960</v>
      </c>
      <c r="L396" s="3">
        <f t="shared" si="31"/>
        <v>99200</v>
      </c>
      <c r="M396" s="25">
        <f>IF(J396&lt;'Параметры ПФ'!$N$7+0.01,E396*F396*G396,ROUNDDOWN('Параметры ПФ'!$N$7/IF(H396=0,I396,IF(I396&gt;H396,H396,I396)),0)*G396)</f>
        <v>640</v>
      </c>
      <c r="N396" s="19">
        <f t="shared" si="32"/>
        <v>0</v>
      </c>
      <c r="O396" s="66" t="b">
        <f t="shared" si="33"/>
        <v>1</v>
      </c>
      <c r="P396" s="67">
        <f t="shared" si="34"/>
        <v>72</v>
      </c>
    </row>
    <row r="397" spans="1:16" x14ac:dyDescent="0.45">
      <c r="A397" s="90" t="s">
        <v>64</v>
      </c>
      <c r="B397" s="90" t="s">
        <v>267</v>
      </c>
      <c r="C397" s="90" t="s">
        <v>1</v>
      </c>
      <c r="D397" s="91">
        <v>36</v>
      </c>
      <c r="E397" s="91">
        <v>20</v>
      </c>
      <c r="F397" s="92">
        <v>2</v>
      </c>
      <c r="G397" s="92">
        <v>16</v>
      </c>
      <c r="H397" s="68">
        <f t="array" ref="H397">INDEX('Нормативные затраты по МЗ'!$C$2:$C$132,MATCH(A397&amp;C397,'Нормативные затраты по МЗ'!$A$2:$A$132&amp;'Нормативные затраты по МЗ'!$B$2:$B$132,0))</f>
        <v>130.87</v>
      </c>
      <c r="I397" s="3">
        <f>HLOOKUP($C397,'Параметры ПФ'!$F$3:$K$4,2,FALSE)</f>
        <v>155.04</v>
      </c>
      <c r="J397" s="3">
        <f t="shared" si="30"/>
        <v>5234.8</v>
      </c>
      <c r="K397" s="4">
        <f>IF(J397&lt;'Параметры ПФ'!$N$7+0.01,'Стандартные программы'!J397,ROUNDDOWN('Параметры ПФ'!$N$7/IF(H397=0,I397,IF(I397&gt;H397,H397,I397)),0)*IF(H397=0,I397,IF(I397&gt;H397,H397,I397)))</f>
        <v>5234.8</v>
      </c>
      <c r="L397" s="3">
        <f t="shared" si="31"/>
        <v>83756.800000000003</v>
      </c>
      <c r="M397" s="25">
        <f>IF(J397&lt;'Параметры ПФ'!$N$7+0.01,E397*F397*G397,ROUNDDOWN('Параметры ПФ'!$N$7/IF(H397=0,I397,IF(I397&gt;H397,H397,I397)),0)*G397)</f>
        <v>640</v>
      </c>
      <c r="N397" s="19">
        <f t="shared" si="32"/>
        <v>0</v>
      </c>
      <c r="O397" s="66" t="b">
        <f t="shared" si="33"/>
        <v>1</v>
      </c>
      <c r="P397" s="67">
        <f t="shared" si="34"/>
        <v>72</v>
      </c>
    </row>
    <row r="398" spans="1:16" x14ac:dyDescent="0.45">
      <c r="A398" s="90" t="s">
        <v>64</v>
      </c>
      <c r="B398" s="90" t="s">
        <v>268</v>
      </c>
      <c r="C398" s="90" t="s">
        <v>2</v>
      </c>
      <c r="D398" s="91">
        <v>36</v>
      </c>
      <c r="E398" s="91">
        <v>20</v>
      </c>
      <c r="F398" s="92">
        <v>2</v>
      </c>
      <c r="G398" s="92">
        <v>17</v>
      </c>
      <c r="H398" s="68">
        <f t="array" ref="H398">INDEX('Нормативные затраты по МЗ'!$C$2:$C$132,MATCH(A398&amp;C398,'Нормативные затраты по МЗ'!$A$2:$A$132&amp;'Нормативные затраты по МЗ'!$B$2:$B$132,0))</f>
        <v>130.87</v>
      </c>
      <c r="I398" s="3">
        <f>HLOOKUP($C398,'Параметры ПФ'!$F$3:$K$4,2,FALSE)</f>
        <v>155.04</v>
      </c>
      <c r="J398" s="3">
        <f t="shared" si="30"/>
        <v>5234.8</v>
      </c>
      <c r="K398" s="4">
        <f>IF(J398&lt;'Параметры ПФ'!$N$7+0.01,'Стандартные программы'!J398,ROUNDDOWN('Параметры ПФ'!$N$7/IF(H398=0,I398,IF(I398&gt;H398,H398,I398)),0)*IF(H398=0,I398,IF(I398&gt;H398,H398,I398)))</f>
        <v>5234.8</v>
      </c>
      <c r="L398" s="3">
        <f t="shared" si="31"/>
        <v>88991.6</v>
      </c>
      <c r="M398" s="25">
        <f>IF(J398&lt;'Параметры ПФ'!$N$7+0.01,E398*F398*G398,ROUNDDOWN('Параметры ПФ'!$N$7/IF(H398=0,I398,IF(I398&gt;H398,H398,I398)),0)*G398)</f>
        <v>680</v>
      </c>
      <c r="N398" s="19">
        <f t="shared" si="32"/>
        <v>0</v>
      </c>
      <c r="O398" s="66" t="b">
        <f t="shared" si="33"/>
        <v>1</v>
      </c>
      <c r="P398" s="67">
        <f t="shared" si="34"/>
        <v>72</v>
      </c>
    </row>
    <row r="399" spans="1:16" x14ac:dyDescent="0.45">
      <c r="A399" s="90" t="s">
        <v>64</v>
      </c>
      <c r="B399" s="90" t="s">
        <v>269</v>
      </c>
      <c r="C399" s="90" t="s">
        <v>16</v>
      </c>
      <c r="D399" s="91">
        <v>36</v>
      </c>
      <c r="E399" s="91">
        <v>20</v>
      </c>
      <c r="F399" s="92">
        <v>1</v>
      </c>
      <c r="G399" s="92">
        <v>10</v>
      </c>
      <c r="H399" s="68">
        <f t="array" ref="H399">INDEX('Нормативные затраты по МЗ'!$C$2:$C$132,MATCH(A399&amp;C399,'Нормативные затраты по МЗ'!$A$2:$A$132&amp;'Нормативные затраты по МЗ'!$B$2:$B$132,0))</f>
        <v>130.87</v>
      </c>
      <c r="I399" s="3">
        <f>HLOOKUP($C399,'Параметры ПФ'!$F$3:$K$4,2,FALSE)</f>
        <v>155.04</v>
      </c>
      <c r="J399" s="3">
        <f t="shared" si="30"/>
        <v>2617.4</v>
      </c>
      <c r="K399" s="4">
        <f>IF(J399&lt;'Параметры ПФ'!$N$7+0.01,'Стандартные программы'!J399,ROUNDDOWN('Параметры ПФ'!$N$7/IF(H399=0,I399,IF(I399&gt;H399,H399,I399)),0)*IF(H399=0,I399,IF(I399&gt;H399,H399,I399)))</f>
        <v>2617.4</v>
      </c>
      <c r="L399" s="3">
        <f t="shared" si="31"/>
        <v>26174</v>
      </c>
      <c r="M399" s="25">
        <f>IF(J399&lt;'Параметры ПФ'!$N$7+0.01,E399*F399*G399,ROUNDDOWN('Параметры ПФ'!$N$7/IF(H399=0,I399,IF(I399&gt;H399,H399,I399)),0)*G399)</f>
        <v>200</v>
      </c>
      <c r="N399" s="19">
        <f t="shared" si="32"/>
        <v>0</v>
      </c>
      <c r="O399" s="66" t="b">
        <f t="shared" si="33"/>
        <v>1</v>
      </c>
      <c r="P399" s="67">
        <f t="shared" si="34"/>
        <v>36</v>
      </c>
    </row>
    <row r="400" spans="1:16" x14ac:dyDescent="0.45">
      <c r="A400" s="90" t="s">
        <v>64</v>
      </c>
      <c r="B400" s="90" t="s">
        <v>270</v>
      </c>
      <c r="C400" s="90" t="s">
        <v>1</v>
      </c>
      <c r="D400" s="91">
        <v>36</v>
      </c>
      <c r="E400" s="91">
        <v>20</v>
      </c>
      <c r="F400" s="92">
        <v>2</v>
      </c>
      <c r="G400" s="92">
        <v>14</v>
      </c>
      <c r="H400" s="68">
        <f t="array" ref="H400">INDEX('Нормативные затраты по МЗ'!$C$2:$C$132,MATCH(A400&amp;C400,'Нормативные затраты по МЗ'!$A$2:$A$132&amp;'Нормативные затраты по МЗ'!$B$2:$B$132,0))</f>
        <v>130.87</v>
      </c>
      <c r="I400" s="3">
        <f>HLOOKUP($C400,'Параметры ПФ'!$F$3:$K$4,2,FALSE)</f>
        <v>155.04</v>
      </c>
      <c r="J400" s="3">
        <f t="shared" si="30"/>
        <v>5234.8</v>
      </c>
      <c r="K400" s="4">
        <f>IF(J400&lt;'Параметры ПФ'!$N$7+0.01,'Стандартные программы'!J400,ROUNDDOWN('Параметры ПФ'!$N$7/IF(H400=0,I400,IF(I400&gt;H400,H400,I400)),0)*IF(H400=0,I400,IF(I400&gt;H400,H400,I400)))</f>
        <v>5234.8</v>
      </c>
      <c r="L400" s="3">
        <f t="shared" si="31"/>
        <v>73287.199999999997</v>
      </c>
      <c r="M400" s="25">
        <f>IF(J400&lt;'Параметры ПФ'!$N$7+0.01,E400*F400*G400,ROUNDDOWN('Параметры ПФ'!$N$7/IF(H400=0,I400,IF(I400&gt;H400,H400,I400)),0)*G400)</f>
        <v>560</v>
      </c>
      <c r="N400" s="19">
        <f t="shared" si="32"/>
        <v>0</v>
      </c>
      <c r="O400" s="66" t="b">
        <f t="shared" si="33"/>
        <v>1</v>
      </c>
      <c r="P400" s="67">
        <f t="shared" si="34"/>
        <v>72</v>
      </c>
    </row>
    <row r="401" spans="1:16" x14ac:dyDescent="0.45">
      <c r="A401" s="90" t="s">
        <v>64</v>
      </c>
      <c r="B401" s="90" t="s">
        <v>271</v>
      </c>
      <c r="C401" s="90" t="s">
        <v>2</v>
      </c>
      <c r="D401" s="91">
        <v>36</v>
      </c>
      <c r="E401" s="91">
        <v>20</v>
      </c>
      <c r="F401" s="92">
        <v>2</v>
      </c>
      <c r="G401" s="92">
        <v>20</v>
      </c>
      <c r="H401" s="68">
        <f t="array" ref="H401">INDEX('Нормативные затраты по МЗ'!$C$2:$C$132,MATCH(A401&amp;C401,'Нормативные затраты по МЗ'!$A$2:$A$132&amp;'Нормативные затраты по МЗ'!$B$2:$B$132,0))</f>
        <v>130.87</v>
      </c>
      <c r="I401" s="3">
        <f>HLOOKUP($C401,'Параметры ПФ'!$F$3:$K$4,2,FALSE)</f>
        <v>155.04</v>
      </c>
      <c r="J401" s="3">
        <f t="shared" si="30"/>
        <v>5234.8</v>
      </c>
      <c r="K401" s="4">
        <f>IF(J401&lt;'Параметры ПФ'!$N$7+0.01,'Стандартные программы'!J401,ROUNDDOWN('Параметры ПФ'!$N$7/IF(H401=0,I401,IF(I401&gt;H401,H401,I401)),0)*IF(H401=0,I401,IF(I401&gt;H401,H401,I401)))</f>
        <v>5234.8</v>
      </c>
      <c r="L401" s="3">
        <f t="shared" si="31"/>
        <v>104696</v>
      </c>
      <c r="M401" s="25">
        <f>IF(J401&lt;'Параметры ПФ'!$N$7+0.01,E401*F401*G401,ROUNDDOWN('Параметры ПФ'!$N$7/IF(H401=0,I401,IF(I401&gt;H401,H401,I401)),0)*G401)</f>
        <v>800</v>
      </c>
      <c r="N401" s="19">
        <f t="shared" si="32"/>
        <v>0</v>
      </c>
      <c r="O401" s="66" t="b">
        <f t="shared" si="33"/>
        <v>1</v>
      </c>
      <c r="P401" s="67">
        <f t="shared" si="34"/>
        <v>72</v>
      </c>
    </row>
    <row r="402" spans="1:16" x14ac:dyDescent="0.45">
      <c r="A402" s="90" t="s">
        <v>64</v>
      </c>
      <c r="B402" s="90" t="s">
        <v>272</v>
      </c>
      <c r="C402" s="90" t="s">
        <v>2</v>
      </c>
      <c r="D402" s="91">
        <v>36</v>
      </c>
      <c r="E402" s="91">
        <v>20</v>
      </c>
      <c r="F402" s="92">
        <v>2</v>
      </c>
      <c r="G402" s="92">
        <v>20</v>
      </c>
      <c r="H402" s="68">
        <f t="array" ref="H402">INDEX('Нормативные затраты по МЗ'!$C$2:$C$132,MATCH(A402&amp;C402,'Нормативные затраты по МЗ'!$A$2:$A$132&amp;'Нормативные затраты по МЗ'!$B$2:$B$132,0))</f>
        <v>130.87</v>
      </c>
      <c r="I402" s="3">
        <f>HLOOKUP($C402,'Параметры ПФ'!$F$3:$K$4,2,FALSE)</f>
        <v>155.04</v>
      </c>
      <c r="J402" s="3">
        <f t="shared" si="30"/>
        <v>5234.8</v>
      </c>
      <c r="K402" s="4">
        <f>IF(J402&lt;'Параметры ПФ'!$N$7+0.01,'Стандартные программы'!J402,ROUNDDOWN('Параметры ПФ'!$N$7/IF(H402=0,I402,IF(I402&gt;H402,H402,I402)),0)*IF(H402=0,I402,IF(I402&gt;H402,H402,I402)))</f>
        <v>5234.8</v>
      </c>
      <c r="L402" s="3">
        <f t="shared" si="31"/>
        <v>104696</v>
      </c>
      <c r="M402" s="25">
        <f>IF(J402&lt;'Параметры ПФ'!$N$7+0.01,E402*F402*G402,ROUNDDOWN('Параметры ПФ'!$N$7/IF(H402=0,I402,IF(I402&gt;H402,H402,I402)),0)*G402)</f>
        <v>800</v>
      </c>
      <c r="N402" s="19">
        <f t="shared" si="32"/>
        <v>0</v>
      </c>
      <c r="O402" s="66" t="b">
        <f t="shared" si="33"/>
        <v>1</v>
      </c>
      <c r="P402" s="67">
        <f t="shared" si="34"/>
        <v>72</v>
      </c>
    </row>
    <row r="403" spans="1:16" x14ac:dyDescent="0.45">
      <c r="A403" s="90" t="s">
        <v>64</v>
      </c>
      <c r="B403" s="90" t="s">
        <v>273</v>
      </c>
      <c r="C403" s="90" t="s">
        <v>34</v>
      </c>
      <c r="D403" s="91">
        <v>36</v>
      </c>
      <c r="E403" s="91">
        <v>20</v>
      </c>
      <c r="F403" s="92">
        <v>2</v>
      </c>
      <c r="G403" s="92">
        <v>14</v>
      </c>
      <c r="H403" s="68">
        <f t="array" ref="H403">INDEX('Нормативные затраты по МЗ'!$C$2:$C$132,MATCH(A403&amp;C403,'Нормативные затраты по МЗ'!$A$2:$A$132&amp;'Нормативные затраты по МЗ'!$B$2:$B$132,0))</f>
        <v>130.87</v>
      </c>
      <c r="I403" s="3">
        <f>HLOOKUP($C403,'Параметры ПФ'!$F$3:$K$4,2,FALSE)</f>
        <v>155.04</v>
      </c>
      <c r="J403" s="3">
        <f t="shared" si="30"/>
        <v>5234.8</v>
      </c>
      <c r="K403" s="4">
        <f>IF(J403&lt;'Параметры ПФ'!$N$7+0.01,'Стандартные программы'!J403,ROUNDDOWN('Параметры ПФ'!$N$7/IF(H403=0,I403,IF(I403&gt;H403,H403,I403)),0)*IF(H403=0,I403,IF(I403&gt;H403,H403,I403)))</f>
        <v>5234.8</v>
      </c>
      <c r="L403" s="3">
        <f t="shared" si="31"/>
        <v>73287.199999999997</v>
      </c>
      <c r="M403" s="25">
        <f>IF(J403&lt;'Параметры ПФ'!$N$7+0.01,E403*F403*G403,ROUNDDOWN('Параметры ПФ'!$N$7/IF(H403=0,I403,IF(I403&gt;H403,H403,I403)),0)*G403)</f>
        <v>560</v>
      </c>
      <c r="N403" s="19">
        <f t="shared" si="32"/>
        <v>0</v>
      </c>
      <c r="O403" s="66" t="b">
        <f t="shared" si="33"/>
        <v>1</v>
      </c>
      <c r="P403" s="67">
        <f t="shared" si="34"/>
        <v>72</v>
      </c>
    </row>
    <row r="404" spans="1:16" x14ac:dyDescent="0.45">
      <c r="A404" s="90" t="s">
        <v>64</v>
      </c>
      <c r="B404" s="90" t="s">
        <v>274</v>
      </c>
      <c r="C404" s="90" t="s">
        <v>1</v>
      </c>
      <c r="D404" s="91">
        <v>36</v>
      </c>
      <c r="E404" s="91">
        <v>20</v>
      </c>
      <c r="F404" s="92">
        <v>2</v>
      </c>
      <c r="G404" s="92">
        <v>12</v>
      </c>
      <c r="H404" s="68">
        <f t="array" ref="H404">INDEX('Нормативные затраты по МЗ'!$C$2:$C$132,MATCH(A404&amp;C404,'Нормативные затраты по МЗ'!$A$2:$A$132&amp;'Нормативные затраты по МЗ'!$B$2:$B$132,0))</f>
        <v>130.87</v>
      </c>
      <c r="I404" s="3">
        <f>HLOOKUP($C404,'Параметры ПФ'!$F$3:$K$4,2,FALSE)</f>
        <v>155.04</v>
      </c>
      <c r="J404" s="3">
        <f t="shared" si="30"/>
        <v>5234.8</v>
      </c>
      <c r="K404" s="4">
        <f>IF(J404&lt;'Параметры ПФ'!$N$7+0.01,'Стандартные программы'!J404,ROUNDDOWN('Параметры ПФ'!$N$7/IF(H404=0,I404,IF(I404&gt;H404,H404,I404)),0)*IF(H404=0,I404,IF(I404&gt;H404,H404,I404)))</f>
        <v>5234.8</v>
      </c>
      <c r="L404" s="3">
        <f t="shared" si="31"/>
        <v>62817.599999999999</v>
      </c>
      <c r="M404" s="25">
        <f>IF(J404&lt;'Параметры ПФ'!$N$7+0.01,E404*F404*G404,ROUNDDOWN('Параметры ПФ'!$N$7/IF(H404=0,I404,IF(I404&gt;H404,H404,I404)),0)*G404)</f>
        <v>480</v>
      </c>
      <c r="N404" s="19">
        <f t="shared" si="32"/>
        <v>0</v>
      </c>
      <c r="O404" s="66" t="b">
        <f t="shared" si="33"/>
        <v>1</v>
      </c>
      <c r="P404" s="67">
        <f t="shared" si="34"/>
        <v>72</v>
      </c>
    </row>
    <row r="405" spans="1:16" x14ac:dyDescent="0.45">
      <c r="A405" s="90" t="s">
        <v>64</v>
      </c>
      <c r="B405" s="90" t="s">
        <v>275</v>
      </c>
      <c r="C405" s="90" t="s">
        <v>34</v>
      </c>
      <c r="D405" s="91">
        <v>36</v>
      </c>
      <c r="E405" s="91">
        <v>20</v>
      </c>
      <c r="F405" s="92">
        <v>2</v>
      </c>
      <c r="G405" s="92">
        <v>16</v>
      </c>
      <c r="H405" s="68">
        <f t="array" ref="H405">INDEX('Нормативные затраты по МЗ'!$C$2:$C$132,MATCH(A405&amp;C405,'Нормативные затраты по МЗ'!$A$2:$A$132&amp;'Нормативные затраты по МЗ'!$B$2:$B$132,0))</f>
        <v>130.87</v>
      </c>
      <c r="I405" s="3">
        <f>HLOOKUP($C405,'Параметры ПФ'!$F$3:$K$4,2,FALSE)</f>
        <v>155.04</v>
      </c>
      <c r="J405" s="3">
        <f t="shared" si="30"/>
        <v>5234.8</v>
      </c>
      <c r="K405" s="4">
        <f>IF(J405&lt;'Параметры ПФ'!$N$7+0.01,'Стандартные программы'!J405,ROUNDDOWN('Параметры ПФ'!$N$7/IF(H405=0,I405,IF(I405&gt;H405,H405,I405)),0)*IF(H405=0,I405,IF(I405&gt;H405,H405,I405)))</f>
        <v>5234.8</v>
      </c>
      <c r="L405" s="3">
        <f t="shared" si="31"/>
        <v>83756.800000000003</v>
      </c>
      <c r="M405" s="25">
        <f>IF(J405&lt;'Параметры ПФ'!$N$7+0.01,E405*F405*G405,ROUNDDOWN('Параметры ПФ'!$N$7/IF(H405=0,I405,IF(I405&gt;H405,H405,I405)),0)*G405)</f>
        <v>640</v>
      </c>
      <c r="N405" s="19">
        <f t="shared" si="32"/>
        <v>0</v>
      </c>
      <c r="O405" s="66" t="b">
        <f t="shared" si="33"/>
        <v>1</v>
      </c>
      <c r="P405" s="67">
        <f t="shared" si="34"/>
        <v>72</v>
      </c>
    </row>
    <row r="406" spans="1:16" x14ac:dyDescent="0.45">
      <c r="A406" s="90" t="s">
        <v>64</v>
      </c>
      <c r="B406" s="90" t="s">
        <v>276</v>
      </c>
      <c r="C406" s="90" t="s">
        <v>34</v>
      </c>
      <c r="D406" s="91">
        <v>36</v>
      </c>
      <c r="E406" s="91">
        <v>20</v>
      </c>
      <c r="F406" s="92">
        <v>2</v>
      </c>
      <c r="G406" s="92">
        <v>18</v>
      </c>
      <c r="H406" s="68">
        <f t="array" ref="H406">INDEX('Нормативные затраты по МЗ'!$C$2:$C$132,MATCH(A406&amp;C406,'Нормативные затраты по МЗ'!$A$2:$A$132&amp;'Нормативные затраты по МЗ'!$B$2:$B$132,0))</f>
        <v>130.87</v>
      </c>
      <c r="I406" s="3">
        <f>HLOOKUP($C406,'Параметры ПФ'!$F$3:$K$4,2,FALSE)</f>
        <v>155.04</v>
      </c>
      <c r="J406" s="3">
        <f t="shared" si="30"/>
        <v>5234.8</v>
      </c>
      <c r="K406" s="4">
        <f>IF(J406&lt;'Параметры ПФ'!$N$7+0.01,'Стандартные программы'!J406,ROUNDDOWN('Параметры ПФ'!$N$7/IF(H406=0,I406,IF(I406&gt;H406,H406,I406)),0)*IF(H406=0,I406,IF(I406&gt;H406,H406,I406)))</f>
        <v>5234.8</v>
      </c>
      <c r="L406" s="3">
        <f t="shared" si="31"/>
        <v>94226.4</v>
      </c>
      <c r="M406" s="25">
        <f>IF(J406&lt;'Параметры ПФ'!$N$7+0.01,E406*F406*G406,ROUNDDOWN('Параметры ПФ'!$N$7/IF(H406=0,I406,IF(I406&gt;H406,H406,I406)),0)*G406)</f>
        <v>720</v>
      </c>
      <c r="N406" s="19">
        <f t="shared" si="32"/>
        <v>0</v>
      </c>
      <c r="O406" s="66" t="b">
        <f t="shared" si="33"/>
        <v>1</v>
      </c>
      <c r="P406" s="67">
        <f t="shared" si="34"/>
        <v>72</v>
      </c>
    </row>
    <row r="407" spans="1:16" x14ac:dyDescent="0.45">
      <c r="A407" s="90" t="s">
        <v>64</v>
      </c>
      <c r="B407" s="90" t="s">
        <v>277</v>
      </c>
      <c r="C407" s="90" t="s">
        <v>1</v>
      </c>
      <c r="D407" s="91">
        <v>36</v>
      </c>
      <c r="E407" s="91">
        <v>20</v>
      </c>
      <c r="F407" s="92">
        <v>2</v>
      </c>
      <c r="G407" s="92">
        <v>15</v>
      </c>
      <c r="H407" s="68">
        <f t="array" ref="H407">INDEX('Нормативные затраты по МЗ'!$C$2:$C$132,MATCH(A407&amp;C407,'Нормативные затраты по МЗ'!$A$2:$A$132&amp;'Нормативные затраты по МЗ'!$B$2:$B$132,0))</f>
        <v>130.87</v>
      </c>
      <c r="I407" s="3">
        <f>HLOOKUP($C407,'Параметры ПФ'!$F$3:$K$4,2,FALSE)</f>
        <v>155.04</v>
      </c>
      <c r="J407" s="3">
        <f t="shared" si="30"/>
        <v>5234.8</v>
      </c>
      <c r="K407" s="4">
        <f>IF(J407&lt;'Параметры ПФ'!$N$7+0.01,'Стандартные программы'!J407,ROUNDDOWN('Параметры ПФ'!$N$7/IF(H407=0,I407,IF(I407&gt;H407,H407,I407)),0)*IF(H407=0,I407,IF(I407&gt;H407,H407,I407)))</f>
        <v>5234.8</v>
      </c>
      <c r="L407" s="3">
        <f t="shared" si="31"/>
        <v>78522</v>
      </c>
      <c r="M407" s="25">
        <f>IF(J407&lt;'Параметры ПФ'!$N$7+0.01,E407*F407*G407,ROUNDDOWN('Параметры ПФ'!$N$7/IF(H407=0,I407,IF(I407&gt;H407,H407,I407)),0)*G407)</f>
        <v>600</v>
      </c>
      <c r="N407" s="19">
        <f t="shared" si="32"/>
        <v>0</v>
      </c>
      <c r="O407" s="66" t="b">
        <f t="shared" si="33"/>
        <v>1</v>
      </c>
      <c r="P407" s="67">
        <f t="shared" si="34"/>
        <v>72</v>
      </c>
    </row>
    <row r="408" spans="1:16" x14ac:dyDescent="0.45">
      <c r="A408" s="90" t="s">
        <v>64</v>
      </c>
      <c r="B408" s="90" t="s">
        <v>278</v>
      </c>
      <c r="C408" s="90" t="s">
        <v>16</v>
      </c>
      <c r="D408" s="91">
        <v>36</v>
      </c>
      <c r="E408" s="91">
        <v>20</v>
      </c>
      <c r="F408" s="92">
        <v>2</v>
      </c>
      <c r="G408" s="92">
        <v>12</v>
      </c>
      <c r="H408" s="68">
        <f t="array" ref="H408">INDEX('Нормативные затраты по МЗ'!$C$2:$C$132,MATCH(A408&amp;C408,'Нормативные затраты по МЗ'!$A$2:$A$132&amp;'Нормативные затраты по МЗ'!$B$2:$B$132,0))</f>
        <v>130.87</v>
      </c>
      <c r="I408" s="3">
        <f>HLOOKUP($C408,'Параметры ПФ'!$F$3:$K$4,2,FALSE)</f>
        <v>155.04</v>
      </c>
      <c r="J408" s="3">
        <f t="shared" si="30"/>
        <v>5234.8</v>
      </c>
      <c r="K408" s="4">
        <f>IF(J408&lt;'Параметры ПФ'!$N$7+0.01,'Стандартные программы'!J408,ROUNDDOWN('Параметры ПФ'!$N$7/IF(H408=0,I408,IF(I408&gt;H408,H408,I408)),0)*IF(H408=0,I408,IF(I408&gt;H408,H408,I408)))</f>
        <v>5234.8</v>
      </c>
      <c r="L408" s="3">
        <f t="shared" si="31"/>
        <v>62817.599999999999</v>
      </c>
      <c r="M408" s="25">
        <f>IF(J408&lt;'Параметры ПФ'!$N$7+0.01,E408*F408*G408,ROUNDDOWN('Параметры ПФ'!$N$7/IF(H408=0,I408,IF(I408&gt;H408,H408,I408)),0)*G408)</f>
        <v>480</v>
      </c>
      <c r="N408" s="19">
        <f t="shared" si="32"/>
        <v>0</v>
      </c>
      <c r="O408" s="66" t="b">
        <f t="shared" si="33"/>
        <v>1</v>
      </c>
      <c r="P408" s="67">
        <f t="shared" si="34"/>
        <v>72</v>
      </c>
    </row>
    <row r="409" spans="1:16" x14ac:dyDescent="0.45">
      <c r="A409" s="90" t="s">
        <v>64</v>
      </c>
      <c r="B409" s="90" t="s">
        <v>279</v>
      </c>
      <c r="C409" s="90" t="s">
        <v>2</v>
      </c>
      <c r="D409" s="91">
        <v>36</v>
      </c>
      <c r="E409" s="91">
        <v>20</v>
      </c>
      <c r="F409" s="92">
        <v>2</v>
      </c>
      <c r="G409" s="92">
        <v>10</v>
      </c>
      <c r="H409" s="68">
        <f t="array" ref="H409">INDEX('Нормативные затраты по МЗ'!$C$2:$C$132,MATCH(A409&amp;C409,'Нормативные затраты по МЗ'!$A$2:$A$132&amp;'Нормативные затраты по МЗ'!$B$2:$B$132,0))</f>
        <v>130.87</v>
      </c>
      <c r="I409" s="3">
        <f>HLOOKUP($C409,'Параметры ПФ'!$F$3:$K$4,2,FALSE)</f>
        <v>155.04</v>
      </c>
      <c r="J409" s="3">
        <f t="shared" si="30"/>
        <v>5234.8</v>
      </c>
      <c r="K409" s="4">
        <f>IF(J409&lt;'Параметры ПФ'!$N$7+0.01,'Стандартные программы'!J409,ROUNDDOWN('Параметры ПФ'!$N$7/IF(H409=0,I409,IF(I409&gt;H409,H409,I409)),0)*IF(H409=0,I409,IF(I409&gt;H409,H409,I409)))</f>
        <v>5234.8</v>
      </c>
      <c r="L409" s="3">
        <f t="shared" si="31"/>
        <v>52348</v>
      </c>
      <c r="M409" s="25">
        <f>IF(J409&lt;'Параметры ПФ'!$N$7+0.01,E409*F409*G409,ROUNDDOWN('Параметры ПФ'!$N$7/IF(H409=0,I409,IF(I409&gt;H409,H409,I409)),0)*G409)</f>
        <v>400</v>
      </c>
      <c r="N409" s="19">
        <f t="shared" si="32"/>
        <v>0</v>
      </c>
      <c r="O409" s="66" t="b">
        <f t="shared" si="33"/>
        <v>1</v>
      </c>
      <c r="P409" s="67">
        <f t="shared" si="34"/>
        <v>72</v>
      </c>
    </row>
    <row r="410" spans="1:16" x14ac:dyDescent="0.45">
      <c r="A410" s="90" t="s">
        <v>64</v>
      </c>
      <c r="B410" s="90" t="s">
        <v>280</v>
      </c>
      <c r="C410" s="90" t="s">
        <v>14</v>
      </c>
      <c r="D410" s="91">
        <v>36</v>
      </c>
      <c r="E410" s="91">
        <v>20</v>
      </c>
      <c r="F410" s="92">
        <v>2</v>
      </c>
      <c r="G410" s="92">
        <v>14</v>
      </c>
      <c r="H410" s="68">
        <f t="array" ref="H410">INDEX('Нормативные затраты по МЗ'!$C$2:$C$132,MATCH(A410&amp;C410,'Нормативные затраты по МЗ'!$A$2:$A$132&amp;'Нормативные затраты по МЗ'!$B$2:$B$132,0))</f>
        <v>130.87</v>
      </c>
      <c r="I410" s="3">
        <f>HLOOKUP($C410,'Параметры ПФ'!$F$3:$K$4,2,FALSE)</f>
        <v>155.04</v>
      </c>
      <c r="J410" s="3">
        <f t="shared" si="30"/>
        <v>5234.8</v>
      </c>
      <c r="K410" s="4">
        <f>IF(J410&lt;'Параметры ПФ'!$N$7+0.01,'Стандартные программы'!J410,ROUNDDOWN('Параметры ПФ'!$N$7/IF(H410=0,I410,IF(I410&gt;H410,H410,I410)),0)*IF(H410=0,I410,IF(I410&gt;H410,H410,I410)))</f>
        <v>5234.8</v>
      </c>
      <c r="L410" s="3">
        <f t="shared" si="31"/>
        <v>73287.199999999997</v>
      </c>
      <c r="M410" s="25">
        <f>IF(J410&lt;'Параметры ПФ'!$N$7+0.01,E410*F410*G410,ROUNDDOWN('Параметры ПФ'!$N$7/IF(H410=0,I410,IF(I410&gt;H410,H410,I410)),0)*G410)</f>
        <v>560</v>
      </c>
      <c r="N410" s="19">
        <f t="shared" si="32"/>
        <v>0</v>
      </c>
      <c r="O410" s="66" t="b">
        <f t="shared" si="33"/>
        <v>1</v>
      </c>
      <c r="P410" s="67">
        <f t="shared" si="34"/>
        <v>72</v>
      </c>
    </row>
    <row r="411" spans="1:16" x14ac:dyDescent="0.45">
      <c r="A411" s="90" t="s">
        <v>64</v>
      </c>
      <c r="B411" s="90" t="s">
        <v>281</v>
      </c>
      <c r="C411" s="90" t="s">
        <v>1</v>
      </c>
      <c r="D411" s="91">
        <v>36</v>
      </c>
      <c r="E411" s="91">
        <v>20</v>
      </c>
      <c r="F411" s="92">
        <v>2</v>
      </c>
      <c r="G411" s="92">
        <v>12</v>
      </c>
      <c r="H411" s="68">
        <f t="array" ref="H411">INDEX('Нормативные затраты по МЗ'!$C$2:$C$132,MATCH(A411&amp;C411,'Нормативные затраты по МЗ'!$A$2:$A$132&amp;'Нормативные затраты по МЗ'!$B$2:$B$132,0))</f>
        <v>130.87</v>
      </c>
      <c r="I411" s="3">
        <f>HLOOKUP($C411,'Параметры ПФ'!$F$3:$K$4,2,FALSE)</f>
        <v>155.04</v>
      </c>
      <c r="J411" s="3">
        <f t="shared" si="30"/>
        <v>5234.8</v>
      </c>
      <c r="K411" s="4">
        <f>IF(J411&lt;'Параметры ПФ'!$N$7+0.01,'Стандартные программы'!J411,ROUNDDOWN('Параметры ПФ'!$N$7/IF(H411=0,I411,IF(I411&gt;H411,H411,I411)),0)*IF(H411=0,I411,IF(I411&gt;H411,H411,I411)))</f>
        <v>5234.8</v>
      </c>
      <c r="L411" s="3">
        <f t="shared" si="31"/>
        <v>62817.599999999999</v>
      </c>
      <c r="M411" s="25">
        <f>IF(J411&lt;'Параметры ПФ'!$N$7+0.01,E411*F411*G411,ROUNDDOWN('Параметры ПФ'!$N$7/IF(H411=0,I411,IF(I411&gt;H411,H411,I411)),0)*G411)</f>
        <v>480</v>
      </c>
      <c r="N411" s="19">
        <f t="shared" si="32"/>
        <v>0</v>
      </c>
      <c r="O411" s="66" t="b">
        <f t="shared" si="33"/>
        <v>1</v>
      </c>
      <c r="P411" s="67">
        <f t="shared" si="34"/>
        <v>72</v>
      </c>
    </row>
    <row r="412" spans="1:16" x14ac:dyDescent="0.45">
      <c r="A412" s="90" t="s">
        <v>64</v>
      </c>
      <c r="B412" s="90" t="s">
        <v>282</v>
      </c>
      <c r="C412" s="90" t="s">
        <v>1</v>
      </c>
      <c r="D412" s="91">
        <v>36</v>
      </c>
      <c r="E412" s="91">
        <v>20</v>
      </c>
      <c r="F412" s="92">
        <v>2</v>
      </c>
      <c r="G412" s="92">
        <v>20</v>
      </c>
      <c r="H412" s="68">
        <f t="array" ref="H412">INDEX('Нормативные затраты по МЗ'!$C$2:$C$132,MATCH(A412&amp;C412,'Нормативные затраты по МЗ'!$A$2:$A$132&amp;'Нормативные затраты по МЗ'!$B$2:$B$132,0))</f>
        <v>130.87</v>
      </c>
      <c r="I412" s="3">
        <f>HLOOKUP($C412,'Параметры ПФ'!$F$3:$K$4,2,FALSE)</f>
        <v>155.04</v>
      </c>
      <c r="J412" s="3">
        <f t="shared" si="30"/>
        <v>5234.8</v>
      </c>
      <c r="K412" s="4">
        <f>IF(J412&lt;'Параметры ПФ'!$N$7+0.01,'Стандартные программы'!J412,ROUNDDOWN('Параметры ПФ'!$N$7/IF(H412=0,I412,IF(I412&gt;H412,H412,I412)),0)*IF(H412=0,I412,IF(I412&gt;H412,H412,I412)))</f>
        <v>5234.8</v>
      </c>
      <c r="L412" s="3">
        <f t="shared" si="31"/>
        <v>104696</v>
      </c>
      <c r="M412" s="25">
        <f>IF(J412&lt;'Параметры ПФ'!$N$7+0.01,E412*F412*G412,ROUNDDOWN('Параметры ПФ'!$N$7/IF(H412=0,I412,IF(I412&gt;H412,H412,I412)),0)*G412)</f>
        <v>800</v>
      </c>
      <c r="N412" s="19">
        <f t="shared" si="32"/>
        <v>0</v>
      </c>
      <c r="O412" s="66" t="b">
        <f t="shared" si="33"/>
        <v>1</v>
      </c>
      <c r="P412" s="67">
        <f t="shared" si="34"/>
        <v>72</v>
      </c>
    </row>
    <row r="413" spans="1:16" x14ac:dyDescent="0.45">
      <c r="A413" s="90" t="s">
        <v>64</v>
      </c>
      <c r="B413" s="90" t="s">
        <v>2199</v>
      </c>
      <c r="C413" s="90" t="s">
        <v>1</v>
      </c>
      <c r="D413" s="91">
        <v>36</v>
      </c>
      <c r="E413" s="91">
        <v>16</v>
      </c>
      <c r="F413" s="92">
        <v>2</v>
      </c>
      <c r="G413" s="92">
        <v>16</v>
      </c>
      <c r="H413" s="68">
        <f t="array" ref="H413">INDEX('Нормативные затраты по МЗ'!$C$2:$C$132,MATCH(A413&amp;C413,'Нормативные затраты по МЗ'!$A$2:$A$132&amp;'Нормативные затраты по МЗ'!$B$2:$B$132,0))</f>
        <v>130.87</v>
      </c>
      <c r="I413" s="3">
        <f>HLOOKUP($C413,'Параметры ПФ'!$F$3:$K$4,2,FALSE)</f>
        <v>155.04</v>
      </c>
      <c r="J413" s="3">
        <f t="shared" si="30"/>
        <v>4187.84</v>
      </c>
      <c r="K413" s="4">
        <f>IF(J413&lt;'Параметры ПФ'!$N$7+0.01,'Стандартные программы'!J413,ROUNDDOWN('Параметры ПФ'!$N$7/IF(H413=0,I413,IF(I413&gt;H413,H413,I413)),0)*IF(H413=0,I413,IF(I413&gt;H413,H413,I413)))</f>
        <v>4187.84</v>
      </c>
      <c r="L413" s="3">
        <f t="shared" si="31"/>
        <v>67005.440000000002</v>
      </c>
      <c r="M413" s="25">
        <f>IF(J413&lt;'Параметры ПФ'!$N$7+0.01,E413*F413*G413,ROUNDDOWN('Параметры ПФ'!$N$7/IF(H413=0,I413,IF(I413&gt;H413,H413,I413)),0)*G413)</f>
        <v>512</v>
      </c>
      <c r="N413" s="19">
        <f t="shared" si="32"/>
        <v>0</v>
      </c>
      <c r="O413" s="66" t="b">
        <f t="shared" si="33"/>
        <v>1</v>
      </c>
      <c r="P413" s="67">
        <f t="shared" si="34"/>
        <v>72</v>
      </c>
    </row>
    <row r="414" spans="1:16" x14ac:dyDescent="0.45">
      <c r="A414" s="90" t="s">
        <v>64</v>
      </c>
      <c r="B414" s="90" t="s">
        <v>2200</v>
      </c>
      <c r="C414" s="90" t="s">
        <v>2</v>
      </c>
      <c r="D414" s="91">
        <v>36</v>
      </c>
      <c r="E414" s="91">
        <v>16</v>
      </c>
      <c r="F414" s="92">
        <v>2</v>
      </c>
      <c r="G414" s="92">
        <v>17</v>
      </c>
      <c r="H414" s="68">
        <f t="array" ref="H414">INDEX('Нормативные затраты по МЗ'!$C$2:$C$132,MATCH(A414&amp;C414,'Нормативные затраты по МЗ'!$A$2:$A$132&amp;'Нормативные затраты по МЗ'!$B$2:$B$132,0))</f>
        <v>130.87</v>
      </c>
      <c r="I414" s="3">
        <f>HLOOKUP($C414,'Параметры ПФ'!$F$3:$K$4,2,FALSE)</f>
        <v>155.04</v>
      </c>
      <c r="J414" s="3">
        <f t="shared" si="30"/>
        <v>4187.84</v>
      </c>
      <c r="K414" s="4">
        <f>IF(J414&lt;'Параметры ПФ'!$N$7+0.01,'Стандартные программы'!J414,ROUNDDOWN('Параметры ПФ'!$N$7/IF(H414=0,I414,IF(I414&gt;H414,H414,I414)),0)*IF(H414=0,I414,IF(I414&gt;H414,H414,I414)))</f>
        <v>4187.84</v>
      </c>
      <c r="L414" s="3">
        <f t="shared" si="31"/>
        <v>71193.279999999999</v>
      </c>
      <c r="M414" s="25">
        <f>IF(J414&lt;'Параметры ПФ'!$N$7+0.01,E414*F414*G414,ROUNDDOWN('Параметры ПФ'!$N$7/IF(H414=0,I414,IF(I414&gt;H414,H414,I414)),0)*G414)</f>
        <v>544</v>
      </c>
      <c r="N414" s="19">
        <f t="shared" si="32"/>
        <v>0</v>
      </c>
      <c r="O414" s="66" t="b">
        <f t="shared" si="33"/>
        <v>1</v>
      </c>
      <c r="P414" s="67">
        <f t="shared" si="34"/>
        <v>72</v>
      </c>
    </row>
    <row r="415" spans="1:16" x14ac:dyDescent="0.45">
      <c r="A415" s="90" t="s">
        <v>64</v>
      </c>
      <c r="B415" s="90" t="s">
        <v>2201</v>
      </c>
      <c r="C415" s="90" t="s">
        <v>16</v>
      </c>
      <c r="D415" s="91">
        <v>36</v>
      </c>
      <c r="E415" s="91">
        <v>16</v>
      </c>
      <c r="F415" s="92">
        <v>2</v>
      </c>
      <c r="G415" s="92">
        <v>10</v>
      </c>
      <c r="H415" s="68">
        <f t="array" ref="H415">INDEX('Нормативные затраты по МЗ'!$C$2:$C$132,MATCH(A415&amp;C415,'Нормативные затраты по МЗ'!$A$2:$A$132&amp;'Нормативные затраты по МЗ'!$B$2:$B$132,0))</f>
        <v>130.87</v>
      </c>
      <c r="I415" s="3">
        <f>HLOOKUP($C415,'Параметры ПФ'!$F$3:$K$4,2,FALSE)</f>
        <v>155.04</v>
      </c>
      <c r="J415" s="3">
        <f t="shared" si="30"/>
        <v>4187.84</v>
      </c>
      <c r="K415" s="4">
        <f>IF(J415&lt;'Параметры ПФ'!$N$7+0.01,'Стандартные программы'!J415,ROUNDDOWN('Параметры ПФ'!$N$7/IF(H415=0,I415,IF(I415&gt;H415,H415,I415)),0)*IF(H415=0,I415,IF(I415&gt;H415,H415,I415)))</f>
        <v>4187.84</v>
      </c>
      <c r="L415" s="3">
        <f t="shared" si="31"/>
        <v>41878.400000000001</v>
      </c>
      <c r="M415" s="25">
        <f>IF(J415&lt;'Параметры ПФ'!$N$7+0.01,E415*F415*G415,ROUNDDOWN('Параметры ПФ'!$N$7/IF(H415=0,I415,IF(I415&gt;H415,H415,I415)),0)*G415)</f>
        <v>320</v>
      </c>
      <c r="N415" s="19">
        <f t="shared" si="32"/>
        <v>0</v>
      </c>
      <c r="O415" s="66" t="b">
        <f t="shared" si="33"/>
        <v>1</v>
      </c>
      <c r="P415" s="67">
        <f t="shared" si="34"/>
        <v>72</v>
      </c>
    </row>
    <row r="416" spans="1:16" x14ac:dyDescent="0.45">
      <c r="A416" s="90" t="s">
        <v>64</v>
      </c>
      <c r="B416" s="90" t="s">
        <v>2202</v>
      </c>
      <c r="C416" s="90" t="s">
        <v>1</v>
      </c>
      <c r="D416" s="91">
        <v>36</v>
      </c>
      <c r="E416" s="91">
        <v>16</v>
      </c>
      <c r="F416" s="92">
        <v>2</v>
      </c>
      <c r="G416" s="92">
        <v>14</v>
      </c>
      <c r="H416" s="68">
        <f t="array" ref="H416">INDEX('Нормативные затраты по МЗ'!$C$2:$C$132,MATCH(A416&amp;C416,'Нормативные затраты по МЗ'!$A$2:$A$132&amp;'Нормативные затраты по МЗ'!$B$2:$B$132,0))</f>
        <v>130.87</v>
      </c>
      <c r="I416" s="3">
        <f>HLOOKUP($C416,'Параметры ПФ'!$F$3:$K$4,2,FALSE)</f>
        <v>155.04</v>
      </c>
      <c r="J416" s="3">
        <f t="shared" si="30"/>
        <v>4187.84</v>
      </c>
      <c r="K416" s="4">
        <f>IF(J416&lt;'Параметры ПФ'!$N$7+0.01,'Стандартные программы'!J416,ROUNDDOWN('Параметры ПФ'!$N$7/IF(H416=0,I416,IF(I416&gt;H416,H416,I416)),0)*IF(H416=0,I416,IF(I416&gt;H416,H416,I416)))</f>
        <v>4187.84</v>
      </c>
      <c r="L416" s="3">
        <f t="shared" si="31"/>
        <v>58629.760000000002</v>
      </c>
      <c r="M416" s="25">
        <f>IF(J416&lt;'Параметры ПФ'!$N$7+0.01,E416*F416*G416,ROUNDDOWN('Параметры ПФ'!$N$7/IF(H416=0,I416,IF(I416&gt;H416,H416,I416)),0)*G416)</f>
        <v>448</v>
      </c>
      <c r="N416" s="19">
        <f t="shared" si="32"/>
        <v>0</v>
      </c>
      <c r="O416" s="66" t="b">
        <f t="shared" si="33"/>
        <v>1</v>
      </c>
      <c r="P416" s="67">
        <f t="shared" si="34"/>
        <v>72</v>
      </c>
    </row>
    <row r="417" spans="1:16" x14ac:dyDescent="0.45">
      <c r="A417" s="90" t="s">
        <v>64</v>
      </c>
      <c r="B417" s="90" t="s">
        <v>2203</v>
      </c>
      <c r="C417" s="90" t="s">
        <v>2</v>
      </c>
      <c r="D417" s="91">
        <v>36</v>
      </c>
      <c r="E417" s="91">
        <v>16</v>
      </c>
      <c r="F417" s="92">
        <v>2</v>
      </c>
      <c r="G417" s="92">
        <v>20</v>
      </c>
      <c r="H417" s="68">
        <f t="array" ref="H417">INDEX('Нормативные затраты по МЗ'!$C$2:$C$132,MATCH(A417&amp;C417,'Нормативные затраты по МЗ'!$A$2:$A$132&amp;'Нормативные затраты по МЗ'!$B$2:$B$132,0))</f>
        <v>130.87</v>
      </c>
      <c r="I417" s="3">
        <f>HLOOKUP($C417,'Параметры ПФ'!$F$3:$K$4,2,FALSE)</f>
        <v>155.04</v>
      </c>
      <c r="J417" s="3">
        <f t="shared" si="30"/>
        <v>4187.84</v>
      </c>
      <c r="K417" s="4">
        <f>IF(J417&lt;'Параметры ПФ'!$N$7+0.01,'Стандартные программы'!J417,ROUNDDOWN('Параметры ПФ'!$N$7/IF(H417=0,I417,IF(I417&gt;H417,H417,I417)),0)*IF(H417=0,I417,IF(I417&gt;H417,H417,I417)))</f>
        <v>4187.84</v>
      </c>
      <c r="L417" s="3">
        <f t="shared" si="31"/>
        <v>83756.800000000003</v>
      </c>
      <c r="M417" s="25">
        <f>IF(J417&lt;'Параметры ПФ'!$N$7+0.01,E417*F417*G417,ROUNDDOWN('Параметры ПФ'!$N$7/IF(H417=0,I417,IF(I417&gt;H417,H417,I417)),0)*G417)</f>
        <v>640</v>
      </c>
      <c r="N417" s="19">
        <f t="shared" si="32"/>
        <v>0</v>
      </c>
      <c r="O417" s="66" t="b">
        <f t="shared" si="33"/>
        <v>1</v>
      </c>
      <c r="P417" s="67">
        <f t="shared" si="34"/>
        <v>72</v>
      </c>
    </row>
    <row r="418" spans="1:16" x14ac:dyDescent="0.45">
      <c r="A418" s="90" t="s">
        <v>64</v>
      </c>
      <c r="B418" s="90" t="s">
        <v>2204</v>
      </c>
      <c r="C418" s="90" t="s">
        <v>2</v>
      </c>
      <c r="D418" s="91">
        <v>36</v>
      </c>
      <c r="E418" s="91">
        <v>16</v>
      </c>
      <c r="F418" s="92">
        <v>2</v>
      </c>
      <c r="G418" s="92">
        <v>20</v>
      </c>
      <c r="H418" s="68">
        <f t="array" ref="H418">INDEX('Нормативные затраты по МЗ'!$C$2:$C$132,MATCH(A418&amp;C418,'Нормативные затраты по МЗ'!$A$2:$A$132&amp;'Нормативные затраты по МЗ'!$B$2:$B$132,0))</f>
        <v>130.87</v>
      </c>
      <c r="I418" s="3">
        <f>HLOOKUP($C418,'Параметры ПФ'!$F$3:$K$4,2,FALSE)</f>
        <v>155.04</v>
      </c>
      <c r="J418" s="3">
        <f t="shared" si="30"/>
        <v>4187.84</v>
      </c>
      <c r="K418" s="4">
        <f>IF(J418&lt;'Параметры ПФ'!$N$7+0.01,'Стандартные программы'!J418,ROUNDDOWN('Параметры ПФ'!$N$7/IF(H418=0,I418,IF(I418&gt;H418,H418,I418)),0)*IF(H418=0,I418,IF(I418&gt;H418,H418,I418)))</f>
        <v>4187.84</v>
      </c>
      <c r="L418" s="3">
        <f t="shared" si="31"/>
        <v>83756.800000000003</v>
      </c>
      <c r="M418" s="25">
        <f>IF(J418&lt;'Параметры ПФ'!$N$7+0.01,E418*F418*G418,ROUNDDOWN('Параметры ПФ'!$N$7/IF(H418=0,I418,IF(I418&gt;H418,H418,I418)),0)*G418)</f>
        <v>640</v>
      </c>
      <c r="N418" s="19">
        <f t="shared" si="32"/>
        <v>0</v>
      </c>
      <c r="O418" s="66" t="b">
        <f t="shared" si="33"/>
        <v>1</v>
      </c>
      <c r="P418" s="67">
        <f t="shared" si="34"/>
        <v>72</v>
      </c>
    </row>
    <row r="419" spans="1:16" x14ac:dyDescent="0.45">
      <c r="A419" s="90" t="s">
        <v>64</v>
      </c>
      <c r="B419" s="90" t="s">
        <v>2205</v>
      </c>
      <c r="C419" s="90" t="s">
        <v>34</v>
      </c>
      <c r="D419" s="91">
        <v>36</v>
      </c>
      <c r="E419" s="91">
        <v>16</v>
      </c>
      <c r="F419" s="92">
        <v>2</v>
      </c>
      <c r="G419" s="92">
        <v>20</v>
      </c>
      <c r="H419" s="68">
        <f t="array" ref="H419">INDEX('Нормативные затраты по МЗ'!$C$2:$C$132,MATCH(A419&amp;C419,'Нормативные затраты по МЗ'!$A$2:$A$132&amp;'Нормативные затраты по МЗ'!$B$2:$B$132,0))</f>
        <v>130.87</v>
      </c>
      <c r="I419" s="3">
        <f>HLOOKUP($C419,'Параметры ПФ'!$F$3:$K$4,2,FALSE)</f>
        <v>155.04</v>
      </c>
      <c r="J419" s="3">
        <f t="shared" si="30"/>
        <v>4187.84</v>
      </c>
      <c r="K419" s="4">
        <f>IF(J419&lt;'Параметры ПФ'!$N$7+0.01,'Стандартные программы'!J419,ROUNDDOWN('Параметры ПФ'!$N$7/IF(H419=0,I419,IF(I419&gt;H419,H419,I419)),0)*IF(H419=0,I419,IF(I419&gt;H419,H419,I419)))</f>
        <v>4187.84</v>
      </c>
      <c r="L419" s="3">
        <f t="shared" si="31"/>
        <v>83756.800000000003</v>
      </c>
      <c r="M419" s="25">
        <f>IF(J419&lt;'Параметры ПФ'!$N$7+0.01,E419*F419*G419,ROUNDDOWN('Параметры ПФ'!$N$7/IF(H419=0,I419,IF(I419&gt;H419,H419,I419)),0)*G419)</f>
        <v>640</v>
      </c>
      <c r="N419" s="19">
        <f t="shared" si="32"/>
        <v>0</v>
      </c>
      <c r="O419" s="66" t="b">
        <f t="shared" si="33"/>
        <v>1</v>
      </c>
      <c r="P419" s="67">
        <f t="shared" si="34"/>
        <v>72</v>
      </c>
    </row>
    <row r="420" spans="1:16" x14ac:dyDescent="0.45">
      <c r="A420" s="90" t="s">
        <v>64</v>
      </c>
      <c r="B420" s="90" t="s">
        <v>2206</v>
      </c>
      <c r="C420" s="90" t="s">
        <v>34</v>
      </c>
      <c r="D420" s="91">
        <v>36</v>
      </c>
      <c r="E420" s="91">
        <v>16</v>
      </c>
      <c r="F420" s="92">
        <v>2</v>
      </c>
      <c r="G420" s="92">
        <v>15</v>
      </c>
      <c r="H420" s="68">
        <f t="array" ref="H420">INDEX('Нормативные затраты по МЗ'!$C$2:$C$132,MATCH(A420&amp;C420,'Нормативные затраты по МЗ'!$A$2:$A$132&amp;'Нормативные затраты по МЗ'!$B$2:$B$132,0))</f>
        <v>130.87</v>
      </c>
      <c r="I420" s="3">
        <f>HLOOKUP($C420,'Параметры ПФ'!$F$3:$K$4,2,FALSE)</f>
        <v>155.04</v>
      </c>
      <c r="J420" s="3">
        <f t="shared" si="30"/>
        <v>4187.84</v>
      </c>
      <c r="K420" s="4">
        <f>IF(J420&lt;'Параметры ПФ'!$N$7+0.01,'Стандартные программы'!J420,ROUNDDOWN('Параметры ПФ'!$N$7/IF(H420=0,I420,IF(I420&gt;H420,H420,I420)),0)*IF(H420=0,I420,IF(I420&gt;H420,H420,I420)))</f>
        <v>4187.84</v>
      </c>
      <c r="L420" s="3">
        <f t="shared" si="31"/>
        <v>62817.599999999999</v>
      </c>
      <c r="M420" s="25">
        <f>IF(J420&lt;'Параметры ПФ'!$N$7+0.01,E420*F420*G420,ROUNDDOWN('Параметры ПФ'!$N$7/IF(H420=0,I420,IF(I420&gt;H420,H420,I420)),0)*G420)</f>
        <v>480</v>
      </c>
      <c r="N420" s="19">
        <f t="shared" si="32"/>
        <v>0</v>
      </c>
      <c r="O420" s="66" t="b">
        <f t="shared" si="33"/>
        <v>1</v>
      </c>
      <c r="P420" s="67">
        <f t="shared" si="34"/>
        <v>72</v>
      </c>
    </row>
    <row r="421" spans="1:16" x14ac:dyDescent="0.45">
      <c r="A421" s="90" t="s">
        <v>64</v>
      </c>
      <c r="B421" s="90" t="s">
        <v>2207</v>
      </c>
      <c r="C421" s="90" t="s">
        <v>1</v>
      </c>
      <c r="D421" s="91">
        <v>36</v>
      </c>
      <c r="E421" s="91">
        <v>16</v>
      </c>
      <c r="F421" s="92">
        <v>2</v>
      </c>
      <c r="G421" s="92">
        <v>12</v>
      </c>
      <c r="H421" s="68">
        <f t="array" ref="H421">INDEX('Нормативные затраты по МЗ'!$C$2:$C$132,MATCH(A421&amp;C421,'Нормативные затраты по МЗ'!$A$2:$A$132&amp;'Нормативные затраты по МЗ'!$B$2:$B$132,0))</f>
        <v>130.87</v>
      </c>
      <c r="I421" s="3">
        <f>HLOOKUP($C421,'Параметры ПФ'!$F$3:$K$4,2,FALSE)</f>
        <v>155.04</v>
      </c>
      <c r="J421" s="3">
        <f t="shared" si="30"/>
        <v>4187.84</v>
      </c>
      <c r="K421" s="4">
        <f>IF(J421&lt;'Параметры ПФ'!$N$7+0.01,'Стандартные программы'!J421,ROUNDDOWN('Параметры ПФ'!$N$7/IF(H421=0,I421,IF(I421&gt;H421,H421,I421)),0)*IF(H421=0,I421,IF(I421&gt;H421,H421,I421)))</f>
        <v>4187.84</v>
      </c>
      <c r="L421" s="3">
        <f t="shared" si="31"/>
        <v>50254.080000000002</v>
      </c>
      <c r="M421" s="25">
        <f>IF(J421&lt;'Параметры ПФ'!$N$7+0.01,E421*F421*G421,ROUNDDOWN('Параметры ПФ'!$N$7/IF(H421=0,I421,IF(I421&gt;H421,H421,I421)),0)*G421)</f>
        <v>384</v>
      </c>
      <c r="N421" s="19">
        <f t="shared" si="32"/>
        <v>0</v>
      </c>
      <c r="O421" s="66" t="b">
        <f t="shared" si="33"/>
        <v>1</v>
      </c>
      <c r="P421" s="67">
        <f t="shared" si="34"/>
        <v>72</v>
      </c>
    </row>
    <row r="422" spans="1:16" x14ac:dyDescent="0.45">
      <c r="A422" s="90" t="s">
        <v>64</v>
      </c>
      <c r="B422" s="90" t="s">
        <v>2208</v>
      </c>
      <c r="C422" s="90" t="s">
        <v>34</v>
      </c>
      <c r="D422" s="91">
        <v>36</v>
      </c>
      <c r="E422" s="91">
        <v>16</v>
      </c>
      <c r="F422" s="92">
        <v>2</v>
      </c>
      <c r="G422" s="92">
        <v>16</v>
      </c>
      <c r="H422" s="68">
        <f t="array" ref="H422">INDEX('Нормативные затраты по МЗ'!$C$2:$C$132,MATCH(A422&amp;C422,'Нормативные затраты по МЗ'!$A$2:$A$132&amp;'Нормативные затраты по МЗ'!$B$2:$B$132,0))</f>
        <v>130.87</v>
      </c>
      <c r="I422" s="3">
        <f>HLOOKUP($C422,'Параметры ПФ'!$F$3:$K$4,2,FALSE)</f>
        <v>155.04</v>
      </c>
      <c r="J422" s="3">
        <f t="shared" si="30"/>
        <v>4187.84</v>
      </c>
      <c r="K422" s="4">
        <f>IF(J422&lt;'Параметры ПФ'!$N$7+0.01,'Стандартные программы'!J422,ROUNDDOWN('Параметры ПФ'!$N$7/IF(H422=0,I422,IF(I422&gt;H422,H422,I422)),0)*IF(H422=0,I422,IF(I422&gt;H422,H422,I422)))</f>
        <v>4187.84</v>
      </c>
      <c r="L422" s="3">
        <f t="shared" si="31"/>
        <v>67005.440000000002</v>
      </c>
      <c r="M422" s="25">
        <f>IF(J422&lt;'Параметры ПФ'!$N$7+0.01,E422*F422*G422,ROUNDDOWN('Параметры ПФ'!$N$7/IF(H422=0,I422,IF(I422&gt;H422,H422,I422)),0)*G422)</f>
        <v>512</v>
      </c>
      <c r="N422" s="19">
        <f t="shared" si="32"/>
        <v>0</v>
      </c>
      <c r="O422" s="66" t="b">
        <f t="shared" si="33"/>
        <v>1</v>
      </c>
      <c r="P422" s="67">
        <f t="shared" si="34"/>
        <v>72</v>
      </c>
    </row>
    <row r="423" spans="1:16" x14ac:dyDescent="0.45">
      <c r="A423" s="90" t="s">
        <v>64</v>
      </c>
      <c r="B423" s="90" t="s">
        <v>2209</v>
      </c>
      <c r="C423" s="90" t="s">
        <v>34</v>
      </c>
      <c r="D423" s="91">
        <v>36</v>
      </c>
      <c r="E423" s="91">
        <v>16</v>
      </c>
      <c r="F423" s="92">
        <v>2</v>
      </c>
      <c r="G423" s="92">
        <v>18</v>
      </c>
      <c r="H423" s="68">
        <f t="array" ref="H423">INDEX('Нормативные затраты по МЗ'!$C$2:$C$132,MATCH(A423&amp;C423,'Нормативные затраты по МЗ'!$A$2:$A$132&amp;'Нормативные затраты по МЗ'!$B$2:$B$132,0))</f>
        <v>130.87</v>
      </c>
      <c r="I423" s="3">
        <f>HLOOKUP($C423,'Параметры ПФ'!$F$3:$K$4,2,FALSE)</f>
        <v>155.04</v>
      </c>
      <c r="J423" s="3">
        <f t="shared" si="30"/>
        <v>4187.84</v>
      </c>
      <c r="K423" s="4">
        <f>IF(J423&lt;'Параметры ПФ'!$N$7+0.01,'Стандартные программы'!J423,ROUNDDOWN('Параметры ПФ'!$N$7/IF(H423=0,I423,IF(I423&gt;H423,H423,I423)),0)*IF(H423=0,I423,IF(I423&gt;H423,H423,I423)))</f>
        <v>4187.84</v>
      </c>
      <c r="L423" s="3">
        <f t="shared" si="31"/>
        <v>75381.119999999995</v>
      </c>
      <c r="M423" s="25">
        <f>IF(J423&lt;'Параметры ПФ'!$N$7+0.01,E423*F423*G423,ROUNDDOWN('Параметры ПФ'!$N$7/IF(H423=0,I423,IF(I423&gt;H423,H423,I423)),0)*G423)</f>
        <v>576</v>
      </c>
      <c r="N423" s="19">
        <f t="shared" si="32"/>
        <v>0</v>
      </c>
      <c r="O423" s="66" t="b">
        <f t="shared" si="33"/>
        <v>1</v>
      </c>
      <c r="P423" s="67">
        <f t="shared" si="34"/>
        <v>72</v>
      </c>
    </row>
    <row r="424" spans="1:16" x14ac:dyDescent="0.45">
      <c r="A424" s="90" t="s">
        <v>64</v>
      </c>
      <c r="B424" s="90" t="s">
        <v>2210</v>
      </c>
      <c r="C424" s="90" t="s">
        <v>1</v>
      </c>
      <c r="D424" s="91">
        <v>36</v>
      </c>
      <c r="E424" s="91">
        <v>16</v>
      </c>
      <c r="F424" s="92">
        <v>2</v>
      </c>
      <c r="G424" s="92">
        <v>15</v>
      </c>
      <c r="H424" s="68">
        <f t="array" ref="H424">INDEX('Нормативные затраты по МЗ'!$C$2:$C$132,MATCH(A424&amp;C424,'Нормативные затраты по МЗ'!$A$2:$A$132&amp;'Нормативные затраты по МЗ'!$B$2:$B$132,0))</f>
        <v>130.87</v>
      </c>
      <c r="I424" s="3">
        <f>HLOOKUP($C424,'Параметры ПФ'!$F$3:$K$4,2,FALSE)</f>
        <v>155.04</v>
      </c>
      <c r="J424" s="3">
        <f t="shared" si="30"/>
        <v>4187.84</v>
      </c>
      <c r="K424" s="4">
        <f>IF(J424&lt;'Параметры ПФ'!$N$7+0.01,'Стандартные программы'!J424,ROUNDDOWN('Параметры ПФ'!$N$7/IF(H424=0,I424,IF(I424&gt;H424,H424,I424)),0)*IF(H424=0,I424,IF(I424&gt;H424,H424,I424)))</f>
        <v>4187.84</v>
      </c>
      <c r="L424" s="3">
        <f t="shared" si="31"/>
        <v>62817.599999999999</v>
      </c>
      <c r="M424" s="25">
        <f>IF(J424&lt;'Параметры ПФ'!$N$7+0.01,E424*F424*G424,ROUNDDOWN('Параметры ПФ'!$N$7/IF(H424=0,I424,IF(I424&gt;H424,H424,I424)),0)*G424)</f>
        <v>480</v>
      </c>
      <c r="N424" s="19">
        <f t="shared" si="32"/>
        <v>0</v>
      </c>
      <c r="O424" s="66" t="b">
        <f t="shared" si="33"/>
        <v>1</v>
      </c>
      <c r="P424" s="67">
        <f t="shared" si="34"/>
        <v>72</v>
      </c>
    </row>
    <row r="425" spans="1:16" x14ac:dyDescent="0.45">
      <c r="A425" s="90" t="s">
        <v>64</v>
      </c>
      <c r="B425" s="90" t="s">
        <v>2211</v>
      </c>
      <c r="C425" s="90" t="s">
        <v>16</v>
      </c>
      <c r="D425" s="91">
        <v>36</v>
      </c>
      <c r="E425" s="91">
        <v>16</v>
      </c>
      <c r="F425" s="92">
        <v>2</v>
      </c>
      <c r="G425" s="92">
        <v>12</v>
      </c>
      <c r="H425" s="68">
        <f t="array" ref="H425">INDEX('Нормативные затраты по МЗ'!$C$2:$C$132,MATCH(A425&amp;C425,'Нормативные затраты по МЗ'!$A$2:$A$132&amp;'Нормативные затраты по МЗ'!$B$2:$B$132,0))</f>
        <v>130.87</v>
      </c>
      <c r="I425" s="3">
        <f>HLOOKUP($C425,'Параметры ПФ'!$F$3:$K$4,2,FALSE)</f>
        <v>155.04</v>
      </c>
      <c r="J425" s="3">
        <f t="shared" si="30"/>
        <v>4187.84</v>
      </c>
      <c r="K425" s="4">
        <f>IF(J425&lt;'Параметры ПФ'!$N$7+0.01,'Стандартные программы'!J425,ROUNDDOWN('Параметры ПФ'!$N$7/IF(H425=0,I425,IF(I425&gt;H425,H425,I425)),0)*IF(H425=0,I425,IF(I425&gt;H425,H425,I425)))</f>
        <v>4187.84</v>
      </c>
      <c r="L425" s="3">
        <f t="shared" si="31"/>
        <v>50254.080000000002</v>
      </c>
      <c r="M425" s="25">
        <f>IF(J425&lt;'Параметры ПФ'!$N$7+0.01,E425*F425*G425,ROUNDDOWN('Параметры ПФ'!$N$7/IF(H425=0,I425,IF(I425&gt;H425,H425,I425)),0)*G425)</f>
        <v>384</v>
      </c>
      <c r="N425" s="19">
        <f t="shared" si="32"/>
        <v>0</v>
      </c>
      <c r="O425" s="66" t="b">
        <f t="shared" si="33"/>
        <v>1</v>
      </c>
      <c r="P425" s="67">
        <f t="shared" si="34"/>
        <v>72</v>
      </c>
    </row>
    <row r="426" spans="1:16" x14ac:dyDescent="0.45">
      <c r="A426" s="90" t="s">
        <v>64</v>
      </c>
      <c r="B426" s="90" t="s">
        <v>2212</v>
      </c>
      <c r="C426" s="90" t="s">
        <v>2</v>
      </c>
      <c r="D426" s="91">
        <v>36</v>
      </c>
      <c r="E426" s="91">
        <v>16</v>
      </c>
      <c r="F426" s="92">
        <v>2</v>
      </c>
      <c r="G426" s="92">
        <v>10</v>
      </c>
      <c r="H426" s="68">
        <f t="array" ref="H426">INDEX('Нормативные затраты по МЗ'!$C$2:$C$132,MATCH(A426&amp;C426,'Нормативные затраты по МЗ'!$A$2:$A$132&amp;'Нормативные затраты по МЗ'!$B$2:$B$132,0))</f>
        <v>130.87</v>
      </c>
      <c r="I426" s="3">
        <f>HLOOKUP($C426,'Параметры ПФ'!$F$3:$K$4,2,FALSE)</f>
        <v>155.04</v>
      </c>
      <c r="J426" s="3">
        <f t="shared" si="30"/>
        <v>4187.84</v>
      </c>
      <c r="K426" s="4">
        <f>IF(J426&lt;'Параметры ПФ'!$N$7+0.01,'Стандартные программы'!J426,ROUNDDOWN('Параметры ПФ'!$N$7/IF(H426=0,I426,IF(I426&gt;H426,H426,I426)),0)*IF(H426=0,I426,IF(I426&gt;H426,H426,I426)))</f>
        <v>4187.84</v>
      </c>
      <c r="L426" s="3">
        <f t="shared" si="31"/>
        <v>41878.400000000001</v>
      </c>
      <c r="M426" s="25">
        <f>IF(J426&lt;'Параметры ПФ'!$N$7+0.01,E426*F426*G426,ROUNDDOWN('Параметры ПФ'!$N$7/IF(H426=0,I426,IF(I426&gt;H426,H426,I426)),0)*G426)</f>
        <v>320</v>
      </c>
      <c r="N426" s="19">
        <f t="shared" si="32"/>
        <v>0</v>
      </c>
      <c r="O426" s="66" t="b">
        <f t="shared" si="33"/>
        <v>1</v>
      </c>
      <c r="P426" s="67">
        <f t="shared" si="34"/>
        <v>72</v>
      </c>
    </row>
    <row r="427" spans="1:16" x14ac:dyDescent="0.45">
      <c r="A427" s="90" t="s">
        <v>64</v>
      </c>
      <c r="B427" s="90" t="s">
        <v>2213</v>
      </c>
      <c r="C427" s="90" t="s">
        <v>14</v>
      </c>
      <c r="D427" s="91">
        <v>36</v>
      </c>
      <c r="E427" s="91">
        <v>16</v>
      </c>
      <c r="F427" s="92">
        <v>2</v>
      </c>
      <c r="G427" s="92">
        <v>14</v>
      </c>
      <c r="H427" s="68">
        <f t="array" ref="H427">INDEX('Нормативные затраты по МЗ'!$C$2:$C$132,MATCH(A427&amp;C427,'Нормативные затраты по МЗ'!$A$2:$A$132&amp;'Нормативные затраты по МЗ'!$B$2:$B$132,0))</f>
        <v>130.87</v>
      </c>
      <c r="I427" s="3">
        <f>HLOOKUP($C427,'Параметры ПФ'!$F$3:$K$4,2,FALSE)</f>
        <v>155.04</v>
      </c>
      <c r="J427" s="3">
        <f t="shared" si="30"/>
        <v>4187.84</v>
      </c>
      <c r="K427" s="4">
        <f>IF(J427&lt;'Параметры ПФ'!$N$7+0.01,'Стандартные программы'!J427,ROUNDDOWN('Параметры ПФ'!$N$7/IF(H427=0,I427,IF(I427&gt;H427,H427,I427)),0)*IF(H427=0,I427,IF(I427&gt;H427,H427,I427)))</f>
        <v>4187.84</v>
      </c>
      <c r="L427" s="3">
        <f t="shared" si="31"/>
        <v>58629.760000000002</v>
      </c>
      <c r="M427" s="25">
        <f>IF(J427&lt;'Параметры ПФ'!$N$7+0.01,E427*F427*G427,ROUNDDOWN('Параметры ПФ'!$N$7/IF(H427=0,I427,IF(I427&gt;H427,H427,I427)),0)*G427)</f>
        <v>448</v>
      </c>
      <c r="N427" s="19">
        <f t="shared" si="32"/>
        <v>0</v>
      </c>
      <c r="O427" s="66" t="b">
        <f t="shared" si="33"/>
        <v>1</v>
      </c>
      <c r="P427" s="67">
        <f t="shared" si="34"/>
        <v>72</v>
      </c>
    </row>
    <row r="428" spans="1:16" x14ac:dyDescent="0.45">
      <c r="A428" s="90" t="s">
        <v>64</v>
      </c>
      <c r="B428" s="90" t="s">
        <v>715</v>
      </c>
      <c r="C428" s="90" t="s">
        <v>1</v>
      </c>
      <c r="D428" s="91">
        <v>36</v>
      </c>
      <c r="E428" s="91">
        <v>16</v>
      </c>
      <c r="F428" s="92">
        <v>2</v>
      </c>
      <c r="G428" s="92">
        <v>16</v>
      </c>
      <c r="H428" s="68">
        <f t="array" ref="H428">INDEX('Нормативные затраты по МЗ'!$C$2:$C$132,MATCH(A428&amp;C428,'Нормативные затраты по МЗ'!$A$2:$A$132&amp;'Нормативные затраты по МЗ'!$B$2:$B$132,0))</f>
        <v>130.87</v>
      </c>
      <c r="I428" s="3">
        <f>HLOOKUP($C428,'Параметры ПФ'!$F$3:$K$4,2,FALSE)</f>
        <v>155.04</v>
      </c>
      <c r="J428" s="3">
        <f t="shared" si="30"/>
        <v>4187.84</v>
      </c>
      <c r="K428" s="4">
        <f>IF(J428&lt;'Параметры ПФ'!$N$7+0.01,'Стандартные программы'!J428,ROUNDDOWN('Параметры ПФ'!$N$7/IF(H428=0,I428,IF(I428&gt;H428,H428,I428)),0)*IF(H428=0,I428,IF(I428&gt;H428,H428,I428)))</f>
        <v>4187.84</v>
      </c>
      <c r="L428" s="3">
        <f t="shared" si="31"/>
        <v>67005.440000000002</v>
      </c>
      <c r="M428" s="25">
        <f>IF(J428&lt;'Параметры ПФ'!$N$7+0.01,E428*F428*G428,ROUNDDOWN('Параметры ПФ'!$N$7/IF(H428=0,I428,IF(I428&gt;H428,H428,I428)),0)*G428)</f>
        <v>512</v>
      </c>
      <c r="N428" s="19">
        <f t="shared" si="32"/>
        <v>0</v>
      </c>
      <c r="O428" s="66" t="b">
        <f t="shared" si="33"/>
        <v>1</v>
      </c>
      <c r="P428" s="67">
        <f t="shared" si="34"/>
        <v>72</v>
      </c>
    </row>
    <row r="429" spans="1:16" x14ac:dyDescent="0.45">
      <c r="A429" s="95" t="s">
        <v>64</v>
      </c>
      <c r="B429" s="95" t="s">
        <v>2214</v>
      </c>
      <c r="C429" s="95" t="s">
        <v>1</v>
      </c>
      <c r="D429" s="96">
        <v>36</v>
      </c>
      <c r="E429" s="96">
        <v>16</v>
      </c>
      <c r="F429" s="97">
        <v>2</v>
      </c>
      <c r="G429" s="97">
        <v>20</v>
      </c>
      <c r="H429" s="68">
        <f t="array" ref="H429">INDEX('Нормативные затраты по МЗ'!$C$2:$C$132,MATCH(A429&amp;C429,'Нормативные затраты по МЗ'!$A$2:$A$132&amp;'Нормативные затраты по МЗ'!$B$2:$B$132,0))</f>
        <v>130.87</v>
      </c>
      <c r="I429" s="3">
        <f>HLOOKUP($C429,'Параметры ПФ'!$F$3:$K$4,2,FALSE)</f>
        <v>155.04</v>
      </c>
      <c r="J429" s="3">
        <f t="shared" si="30"/>
        <v>4187.84</v>
      </c>
      <c r="K429" s="4">
        <f>IF(J429&lt;'Параметры ПФ'!$N$7+0.01,'Стандартные программы'!J429,ROUNDDOWN('Параметры ПФ'!$N$7/IF(H429=0,I429,IF(I429&gt;H429,H429,I429)),0)*IF(H429=0,I429,IF(I429&gt;H429,H429,I429)))</f>
        <v>4187.84</v>
      </c>
      <c r="L429" s="3">
        <f t="shared" si="31"/>
        <v>83756.800000000003</v>
      </c>
      <c r="M429" s="25">
        <f>IF(J429&lt;'Параметры ПФ'!$N$7+0.01,E429*F429*G429,ROUNDDOWN('Параметры ПФ'!$N$7/IF(H429=0,I429,IF(I429&gt;H429,H429,I429)),0)*G429)</f>
        <v>640</v>
      </c>
      <c r="N429" s="19">
        <f t="shared" si="32"/>
        <v>0</v>
      </c>
      <c r="O429" s="66" t="b">
        <f t="shared" si="33"/>
        <v>1</v>
      </c>
      <c r="P429" s="67">
        <f t="shared" si="34"/>
        <v>72</v>
      </c>
    </row>
    <row r="430" spans="1:16" x14ac:dyDescent="0.45">
      <c r="A430" s="95" t="s">
        <v>64</v>
      </c>
      <c r="B430" s="95" t="s">
        <v>2215</v>
      </c>
      <c r="C430" s="95" t="s">
        <v>1</v>
      </c>
      <c r="D430" s="96">
        <v>36</v>
      </c>
      <c r="E430" s="96">
        <v>16</v>
      </c>
      <c r="F430" s="97">
        <v>2</v>
      </c>
      <c r="G430" s="97">
        <v>16</v>
      </c>
      <c r="H430" s="68">
        <f t="array" ref="H430">INDEX('Нормативные затраты по МЗ'!$C$2:$C$132,MATCH(A430&amp;C430,'Нормативные затраты по МЗ'!$A$2:$A$132&amp;'Нормативные затраты по МЗ'!$B$2:$B$132,0))</f>
        <v>130.87</v>
      </c>
      <c r="I430" s="3">
        <f>HLOOKUP($C430,'Параметры ПФ'!$F$3:$K$4,2,FALSE)</f>
        <v>155.04</v>
      </c>
      <c r="J430" s="3">
        <f t="shared" si="30"/>
        <v>4187.84</v>
      </c>
      <c r="K430" s="4">
        <f>IF(J430&lt;'Параметры ПФ'!$N$7+0.01,'Стандартные программы'!J430,ROUNDDOWN('Параметры ПФ'!$N$7/IF(H430=0,I430,IF(I430&gt;H430,H430,I430)),0)*IF(H430=0,I430,IF(I430&gt;H430,H430,I430)))</f>
        <v>4187.84</v>
      </c>
      <c r="L430" s="3">
        <f t="shared" si="31"/>
        <v>67005.440000000002</v>
      </c>
      <c r="M430" s="25">
        <f>IF(J430&lt;'Параметры ПФ'!$N$7+0.01,E430*F430*G430,ROUNDDOWN('Параметры ПФ'!$N$7/IF(H430=0,I430,IF(I430&gt;H430,H430,I430)),0)*G430)</f>
        <v>512</v>
      </c>
      <c r="N430" s="19">
        <f t="shared" si="32"/>
        <v>0</v>
      </c>
      <c r="O430" s="66" t="b">
        <f t="shared" si="33"/>
        <v>1</v>
      </c>
      <c r="P430" s="67">
        <f t="shared" si="34"/>
        <v>72</v>
      </c>
    </row>
    <row r="431" spans="1:16" x14ac:dyDescent="0.45">
      <c r="A431" s="95" t="s">
        <v>64</v>
      </c>
      <c r="B431" s="95" t="s">
        <v>2216</v>
      </c>
      <c r="C431" s="95" t="s">
        <v>1</v>
      </c>
      <c r="D431" s="96">
        <v>36</v>
      </c>
      <c r="E431" s="96">
        <v>16</v>
      </c>
      <c r="F431" s="97">
        <v>2</v>
      </c>
      <c r="G431" s="97">
        <v>16</v>
      </c>
      <c r="H431" s="68">
        <f t="array" ref="H431">INDEX('Нормативные затраты по МЗ'!$C$2:$C$132,MATCH(A431&amp;C431,'Нормативные затраты по МЗ'!$A$2:$A$132&amp;'Нормативные затраты по МЗ'!$B$2:$B$132,0))</f>
        <v>130.87</v>
      </c>
      <c r="I431" s="3">
        <f>HLOOKUP($C431,'Параметры ПФ'!$F$3:$K$4,2,FALSE)</f>
        <v>155.04</v>
      </c>
      <c r="J431" s="3">
        <f t="shared" si="30"/>
        <v>4187.84</v>
      </c>
      <c r="K431" s="4">
        <f>IF(J431&lt;'Параметры ПФ'!$N$7+0.01,'Стандартные программы'!J431,ROUNDDOWN('Параметры ПФ'!$N$7/IF(H431=0,I431,IF(I431&gt;H431,H431,I431)),0)*IF(H431=0,I431,IF(I431&gt;H431,H431,I431)))</f>
        <v>4187.84</v>
      </c>
      <c r="L431" s="3">
        <f t="shared" si="31"/>
        <v>67005.440000000002</v>
      </c>
      <c r="M431" s="25">
        <f>IF(J431&lt;'Параметры ПФ'!$N$7+0.01,E431*F431*G431,ROUNDDOWN('Параметры ПФ'!$N$7/IF(H431=0,I431,IF(I431&gt;H431,H431,I431)),0)*G431)</f>
        <v>512</v>
      </c>
      <c r="N431" s="19">
        <f t="shared" si="32"/>
        <v>0</v>
      </c>
      <c r="O431" s="66" t="b">
        <f t="shared" si="33"/>
        <v>1</v>
      </c>
      <c r="P431" s="67">
        <f t="shared" si="34"/>
        <v>72</v>
      </c>
    </row>
    <row r="432" spans="1:16" x14ac:dyDescent="0.45">
      <c r="A432" s="90" t="s">
        <v>64</v>
      </c>
      <c r="B432" s="90" t="s">
        <v>2217</v>
      </c>
      <c r="C432" s="90" t="s">
        <v>1</v>
      </c>
      <c r="D432" s="91">
        <v>36</v>
      </c>
      <c r="E432" s="91">
        <v>16</v>
      </c>
      <c r="F432" s="92">
        <v>2</v>
      </c>
      <c r="G432" s="92">
        <v>15</v>
      </c>
      <c r="H432" s="68">
        <f t="array" ref="H432">INDEX('Нормативные затраты по МЗ'!$C$2:$C$132,MATCH(A432&amp;C432,'Нормативные затраты по МЗ'!$A$2:$A$132&amp;'Нормативные затраты по МЗ'!$B$2:$B$132,0))</f>
        <v>130.87</v>
      </c>
      <c r="I432" s="3">
        <f>HLOOKUP($C432,'Параметры ПФ'!$F$3:$K$4,2,FALSE)</f>
        <v>155.04</v>
      </c>
      <c r="J432" s="3">
        <f t="shared" si="30"/>
        <v>4187.84</v>
      </c>
      <c r="K432" s="4">
        <f>IF(J432&lt;'Параметры ПФ'!$N$7+0.01,'Стандартные программы'!J432,ROUNDDOWN('Параметры ПФ'!$N$7/IF(H432=0,I432,IF(I432&gt;H432,H432,I432)),0)*IF(H432=0,I432,IF(I432&gt;H432,H432,I432)))</f>
        <v>4187.84</v>
      </c>
      <c r="L432" s="3">
        <f t="shared" si="31"/>
        <v>62817.599999999999</v>
      </c>
      <c r="M432" s="25">
        <f>IF(J432&lt;'Параметры ПФ'!$N$7+0.01,E432*F432*G432,ROUNDDOWN('Параметры ПФ'!$N$7/IF(H432=0,I432,IF(I432&gt;H432,H432,I432)),0)*G432)</f>
        <v>480</v>
      </c>
      <c r="N432" s="19">
        <f t="shared" si="32"/>
        <v>0</v>
      </c>
      <c r="O432" s="66" t="b">
        <f t="shared" si="33"/>
        <v>1</v>
      </c>
      <c r="P432" s="67">
        <f t="shared" si="34"/>
        <v>72</v>
      </c>
    </row>
    <row r="433" spans="1:16" x14ac:dyDescent="0.45">
      <c r="A433" s="90" t="s">
        <v>64</v>
      </c>
      <c r="B433" s="90" t="s">
        <v>2218</v>
      </c>
      <c r="C433" s="90" t="s">
        <v>34</v>
      </c>
      <c r="D433" s="91">
        <v>36</v>
      </c>
      <c r="E433" s="91">
        <v>16</v>
      </c>
      <c r="F433" s="92">
        <v>2</v>
      </c>
      <c r="G433" s="92">
        <v>10</v>
      </c>
      <c r="H433" s="68">
        <f t="array" ref="H433">INDEX('Нормативные затраты по МЗ'!$C$2:$C$132,MATCH(A433&amp;C433,'Нормативные затраты по МЗ'!$A$2:$A$132&amp;'Нормативные затраты по МЗ'!$B$2:$B$132,0))</f>
        <v>130.87</v>
      </c>
      <c r="I433" s="3">
        <f>HLOOKUP($C433,'Параметры ПФ'!$F$3:$K$4,2,FALSE)</f>
        <v>155.04</v>
      </c>
      <c r="J433" s="3">
        <f t="shared" si="30"/>
        <v>4187.84</v>
      </c>
      <c r="K433" s="4">
        <f>IF(J433&lt;'Параметры ПФ'!$N$7+0.01,'Стандартные программы'!J433,ROUNDDOWN('Параметры ПФ'!$N$7/IF(H433=0,I433,IF(I433&gt;H433,H433,I433)),0)*IF(H433=0,I433,IF(I433&gt;H433,H433,I433)))</f>
        <v>4187.84</v>
      </c>
      <c r="L433" s="3">
        <f t="shared" si="31"/>
        <v>41878.400000000001</v>
      </c>
      <c r="M433" s="25">
        <f>IF(J433&lt;'Параметры ПФ'!$N$7+0.01,E433*F433*G433,ROUNDDOWN('Параметры ПФ'!$N$7/IF(H433=0,I433,IF(I433&gt;H433,H433,I433)),0)*G433)</f>
        <v>320</v>
      </c>
      <c r="N433" s="19">
        <f t="shared" si="32"/>
        <v>0</v>
      </c>
      <c r="O433" s="66" t="b">
        <f t="shared" si="33"/>
        <v>1</v>
      </c>
      <c r="P433" s="67">
        <f t="shared" si="34"/>
        <v>72</v>
      </c>
    </row>
    <row r="434" spans="1:16" x14ac:dyDescent="0.45">
      <c r="A434" s="90" t="s">
        <v>64</v>
      </c>
      <c r="B434" s="90" t="s">
        <v>2219</v>
      </c>
      <c r="C434" s="90" t="s">
        <v>34</v>
      </c>
      <c r="D434" s="91">
        <v>36</v>
      </c>
      <c r="E434" s="91">
        <v>16</v>
      </c>
      <c r="F434" s="92">
        <v>2</v>
      </c>
      <c r="G434" s="92">
        <v>10</v>
      </c>
      <c r="H434" s="68">
        <f t="array" ref="H434">INDEX('Нормативные затраты по МЗ'!$C$2:$C$132,MATCH(A434&amp;C434,'Нормативные затраты по МЗ'!$A$2:$A$132&amp;'Нормативные затраты по МЗ'!$B$2:$B$132,0))</f>
        <v>130.87</v>
      </c>
      <c r="I434" s="3">
        <f>HLOOKUP($C434,'Параметры ПФ'!$F$3:$K$4,2,FALSE)</f>
        <v>155.04</v>
      </c>
      <c r="J434" s="3">
        <f t="shared" si="30"/>
        <v>4187.84</v>
      </c>
      <c r="K434" s="4">
        <f>IF(J434&lt;'Параметры ПФ'!$N$7+0.01,'Стандартные программы'!J434,ROUNDDOWN('Параметры ПФ'!$N$7/IF(H434=0,I434,IF(I434&gt;H434,H434,I434)),0)*IF(H434=0,I434,IF(I434&gt;H434,H434,I434)))</f>
        <v>4187.84</v>
      </c>
      <c r="L434" s="3">
        <f t="shared" si="31"/>
        <v>41878.400000000001</v>
      </c>
      <c r="M434" s="25">
        <f>IF(J434&lt;'Параметры ПФ'!$N$7+0.01,E434*F434*G434,ROUNDDOWN('Параметры ПФ'!$N$7/IF(H434=0,I434,IF(I434&gt;H434,H434,I434)),0)*G434)</f>
        <v>320</v>
      </c>
      <c r="N434" s="19">
        <f t="shared" si="32"/>
        <v>0</v>
      </c>
      <c r="O434" s="66" t="b">
        <f t="shared" si="33"/>
        <v>1</v>
      </c>
      <c r="P434" s="67">
        <f t="shared" si="34"/>
        <v>72</v>
      </c>
    </row>
    <row r="435" spans="1:16" x14ac:dyDescent="0.45">
      <c r="A435" s="90" t="s">
        <v>64</v>
      </c>
      <c r="B435" s="90" t="s">
        <v>2220</v>
      </c>
      <c r="C435" s="90" t="s">
        <v>15</v>
      </c>
      <c r="D435" s="91">
        <v>36</v>
      </c>
      <c r="E435" s="91">
        <v>16</v>
      </c>
      <c r="F435" s="92">
        <v>2</v>
      </c>
      <c r="G435" s="92">
        <v>16</v>
      </c>
      <c r="H435" s="68">
        <f t="array" ref="H435">INDEX('Нормативные затраты по МЗ'!$C$2:$C$132,MATCH(A435&amp;C435,'Нормативные затраты по МЗ'!$A$2:$A$132&amp;'Нормативные затраты по МЗ'!$B$2:$B$132,0))</f>
        <v>130.87</v>
      </c>
      <c r="I435" s="3">
        <f>HLOOKUP($C435,'Параметры ПФ'!$F$3:$K$4,2,FALSE)</f>
        <v>155.04</v>
      </c>
      <c r="J435" s="3">
        <f t="shared" si="30"/>
        <v>4187.84</v>
      </c>
      <c r="K435" s="4">
        <f>IF(J435&lt;'Параметры ПФ'!$N$7+0.01,'Стандартные программы'!J435,ROUNDDOWN('Параметры ПФ'!$N$7/IF(H435=0,I435,IF(I435&gt;H435,H435,I435)),0)*IF(H435=0,I435,IF(I435&gt;H435,H435,I435)))</f>
        <v>4187.84</v>
      </c>
      <c r="L435" s="3">
        <f t="shared" si="31"/>
        <v>67005.440000000002</v>
      </c>
      <c r="M435" s="25">
        <f>IF(J435&lt;'Параметры ПФ'!$N$7+0.01,E435*F435*G435,ROUNDDOWN('Параметры ПФ'!$N$7/IF(H435=0,I435,IF(I435&gt;H435,H435,I435)),0)*G435)</f>
        <v>512</v>
      </c>
      <c r="N435" s="19">
        <f t="shared" si="32"/>
        <v>0</v>
      </c>
      <c r="O435" s="66" t="b">
        <f t="shared" si="33"/>
        <v>1</v>
      </c>
      <c r="P435" s="67">
        <f t="shared" si="34"/>
        <v>72</v>
      </c>
    </row>
    <row r="436" spans="1:16" x14ac:dyDescent="0.45">
      <c r="A436" s="90" t="s">
        <v>64</v>
      </c>
      <c r="B436" s="90" t="s">
        <v>2221</v>
      </c>
      <c r="C436" s="90" t="s">
        <v>16</v>
      </c>
      <c r="D436" s="91">
        <v>36</v>
      </c>
      <c r="E436" s="91">
        <v>16</v>
      </c>
      <c r="F436" s="92">
        <v>2</v>
      </c>
      <c r="G436" s="92">
        <v>10</v>
      </c>
      <c r="H436" s="68">
        <f t="array" ref="H436">INDEX('Нормативные затраты по МЗ'!$C$2:$C$132,MATCH(A436&amp;C436,'Нормативные затраты по МЗ'!$A$2:$A$132&amp;'Нормативные затраты по МЗ'!$B$2:$B$132,0))</f>
        <v>130.87</v>
      </c>
      <c r="I436" s="3">
        <f>HLOOKUP($C436,'Параметры ПФ'!$F$3:$K$4,2,FALSE)</f>
        <v>155.04</v>
      </c>
      <c r="J436" s="3">
        <f t="shared" si="30"/>
        <v>4187.84</v>
      </c>
      <c r="K436" s="4">
        <f>IF(J436&lt;'Параметры ПФ'!$N$7+0.01,'Стандартные программы'!J436,ROUNDDOWN('Параметры ПФ'!$N$7/IF(H436=0,I436,IF(I436&gt;H436,H436,I436)),0)*IF(H436=0,I436,IF(I436&gt;H436,H436,I436)))</f>
        <v>4187.84</v>
      </c>
      <c r="L436" s="3">
        <f t="shared" si="31"/>
        <v>41878.400000000001</v>
      </c>
      <c r="M436" s="25">
        <f>IF(J436&lt;'Параметры ПФ'!$N$7+0.01,E436*F436*G436,ROUNDDOWN('Параметры ПФ'!$N$7/IF(H436=0,I436,IF(I436&gt;H436,H436,I436)),0)*G436)</f>
        <v>320</v>
      </c>
      <c r="N436" s="19">
        <f t="shared" si="32"/>
        <v>0</v>
      </c>
      <c r="O436" s="66" t="b">
        <f t="shared" si="33"/>
        <v>1</v>
      </c>
      <c r="P436" s="67">
        <f t="shared" si="34"/>
        <v>72</v>
      </c>
    </row>
    <row r="437" spans="1:16" x14ac:dyDescent="0.45">
      <c r="A437" s="90" t="s">
        <v>64</v>
      </c>
      <c r="B437" s="90" t="s">
        <v>2222</v>
      </c>
      <c r="C437" s="90" t="s">
        <v>16</v>
      </c>
      <c r="D437" s="91">
        <v>36</v>
      </c>
      <c r="E437" s="91">
        <v>16</v>
      </c>
      <c r="F437" s="92">
        <v>2</v>
      </c>
      <c r="G437" s="92">
        <v>8</v>
      </c>
      <c r="H437" s="68">
        <f t="array" ref="H437">INDEX('Нормативные затраты по МЗ'!$C$2:$C$132,MATCH(A437&amp;C437,'Нормативные затраты по МЗ'!$A$2:$A$132&amp;'Нормативные затраты по МЗ'!$B$2:$B$132,0))</f>
        <v>130.87</v>
      </c>
      <c r="I437" s="3">
        <f>HLOOKUP($C437,'Параметры ПФ'!$F$3:$K$4,2,FALSE)</f>
        <v>155.04</v>
      </c>
      <c r="J437" s="3">
        <f t="shared" si="30"/>
        <v>4187.84</v>
      </c>
      <c r="K437" s="4">
        <f>IF(J437&lt;'Параметры ПФ'!$N$7+0.01,'Стандартные программы'!J437,ROUNDDOWN('Параметры ПФ'!$N$7/IF(H437=0,I437,IF(I437&gt;H437,H437,I437)),0)*IF(H437=0,I437,IF(I437&gt;H437,H437,I437)))</f>
        <v>4187.84</v>
      </c>
      <c r="L437" s="3">
        <f t="shared" si="31"/>
        <v>33502.720000000001</v>
      </c>
      <c r="M437" s="25">
        <f>IF(J437&lt;'Параметры ПФ'!$N$7+0.01,E437*F437*G437,ROUNDDOWN('Параметры ПФ'!$N$7/IF(H437=0,I437,IF(I437&gt;H437,H437,I437)),0)*G437)</f>
        <v>256</v>
      </c>
      <c r="N437" s="19">
        <f t="shared" si="32"/>
        <v>0</v>
      </c>
      <c r="O437" s="66" t="b">
        <f t="shared" si="33"/>
        <v>1</v>
      </c>
      <c r="P437" s="67">
        <f t="shared" si="34"/>
        <v>72</v>
      </c>
    </row>
    <row r="438" spans="1:16" x14ac:dyDescent="0.45">
      <c r="A438" s="90" t="s">
        <v>65</v>
      </c>
      <c r="B438" s="90" t="s">
        <v>283</v>
      </c>
      <c r="C438" s="90" t="s">
        <v>2</v>
      </c>
      <c r="D438" s="91">
        <v>36</v>
      </c>
      <c r="E438" s="91">
        <v>20</v>
      </c>
      <c r="F438" s="92">
        <v>2</v>
      </c>
      <c r="G438" s="93">
        <v>10</v>
      </c>
      <c r="H438" s="68">
        <f t="array" ref="H438">INDEX('Нормативные затраты по МЗ'!$C$2:$C$132,MATCH(A438&amp;C438,'Нормативные затраты по МЗ'!$A$2:$A$132&amp;'Нормативные затраты по МЗ'!$B$2:$B$132,0))</f>
        <v>154.9</v>
      </c>
      <c r="I438" s="3">
        <f>HLOOKUP($C438,'Параметры ПФ'!$F$3:$K$4,2,FALSE)</f>
        <v>155.04</v>
      </c>
      <c r="J438" s="3">
        <f t="shared" si="30"/>
        <v>6196</v>
      </c>
      <c r="K438" s="4">
        <f>IF(J438&lt;'Параметры ПФ'!$N$7+0.01,'Стандартные программы'!J438,ROUNDDOWN('Параметры ПФ'!$N$7/IF(H438=0,I438,IF(I438&gt;H438,H438,I438)),0)*IF(H438=0,I438,IF(I438&gt;H438,H438,I438)))</f>
        <v>6196</v>
      </c>
      <c r="L438" s="3">
        <f t="shared" si="31"/>
        <v>61960</v>
      </c>
      <c r="M438" s="25">
        <f>IF(J438&lt;'Параметры ПФ'!$N$7+0.01,E438*F438*G438,ROUNDDOWN('Параметры ПФ'!$N$7/IF(H438=0,I438,IF(I438&gt;H438,H438,I438)),0)*G438)</f>
        <v>400</v>
      </c>
      <c r="N438" s="19">
        <f t="shared" si="32"/>
        <v>0</v>
      </c>
      <c r="O438" s="66" t="b">
        <f t="shared" si="33"/>
        <v>1</v>
      </c>
      <c r="P438" s="67">
        <f t="shared" si="34"/>
        <v>72</v>
      </c>
    </row>
    <row r="439" spans="1:16" x14ac:dyDescent="0.45">
      <c r="A439" s="90" t="s">
        <v>65</v>
      </c>
      <c r="B439" s="90" t="s">
        <v>283</v>
      </c>
      <c r="C439" s="90" t="s">
        <v>2</v>
      </c>
      <c r="D439" s="91">
        <v>36</v>
      </c>
      <c r="E439" s="91">
        <v>20</v>
      </c>
      <c r="F439" s="92">
        <v>2</v>
      </c>
      <c r="G439" s="93">
        <v>10</v>
      </c>
      <c r="H439" s="68">
        <f t="array" ref="H439">INDEX('Нормативные затраты по МЗ'!$C$2:$C$132,MATCH(A439&amp;C439,'Нормативные затраты по МЗ'!$A$2:$A$132&amp;'Нормативные затраты по МЗ'!$B$2:$B$132,0))</f>
        <v>154.9</v>
      </c>
      <c r="I439" s="3">
        <f>HLOOKUP($C439,'Параметры ПФ'!$F$3:$K$4,2,FALSE)</f>
        <v>155.04</v>
      </c>
      <c r="J439" s="3">
        <f t="shared" si="30"/>
        <v>6196</v>
      </c>
      <c r="K439" s="4">
        <f>IF(J439&lt;'Параметры ПФ'!$N$7+0.01,'Стандартные программы'!J439,ROUNDDOWN('Параметры ПФ'!$N$7/IF(H439=0,I439,IF(I439&gt;H439,H439,I439)),0)*IF(H439=0,I439,IF(I439&gt;H439,H439,I439)))</f>
        <v>6196</v>
      </c>
      <c r="L439" s="3">
        <f t="shared" si="31"/>
        <v>61960</v>
      </c>
      <c r="M439" s="25">
        <f>IF(J439&lt;'Параметры ПФ'!$N$7+0.01,E439*F439*G439,ROUNDDOWN('Параметры ПФ'!$N$7/IF(H439=0,I439,IF(I439&gt;H439,H439,I439)),0)*G439)</f>
        <v>400</v>
      </c>
      <c r="N439" s="19">
        <f t="shared" si="32"/>
        <v>0</v>
      </c>
      <c r="O439" s="66" t="b">
        <f t="shared" si="33"/>
        <v>1</v>
      </c>
      <c r="P439" s="67">
        <f t="shared" si="34"/>
        <v>72</v>
      </c>
    </row>
    <row r="440" spans="1:16" x14ac:dyDescent="0.45">
      <c r="A440" s="90" t="s">
        <v>65</v>
      </c>
      <c r="B440" s="90" t="s">
        <v>284</v>
      </c>
      <c r="C440" s="90" t="s">
        <v>2</v>
      </c>
      <c r="D440" s="91">
        <v>36</v>
      </c>
      <c r="E440" s="91">
        <v>20</v>
      </c>
      <c r="F440" s="92">
        <v>2</v>
      </c>
      <c r="G440" s="93">
        <v>15</v>
      </c>
      <c r="H440" s="68">
        <f t="array" ref="H440">INDEX('Нормативные затраты по МЗ'!$C$2:$C$132,MATCH(A440&amp;C440,'Нормативные затраты по МЗ'!$A$2:$A$132&amp;'Нормативные затраты по МЗ'!$B$2:$B$132,0))</f>
        <v>154.9</v>
      </c>
      <c r="I440" s="3">
        <f>HLOOKUP($C440,'Параметры ПФ'!$F$3:$K$4,2,FALSE)</f>
        <v>155.04</v>
      </c>
      <c r="J440" s="3">
        <f t="shared" si="30"/>
        <v>6196</v>
      </c>
      <c r="K440" s="4">
        <f>IF(J440&lt;'Параметры ПФ'!$N$7+0.01,'Стандартные программы'!J440,ROUNDDOWN('Параметры ПФ'!$N$7/IF(H440=0,I440,IF(I440&gt;H440,H440,I440)),0)*IF(H440=0,I440,IF(I440&gt;H440,H440,I440)))</f>
        <v>6196</v>
      </c>
      <c r="L440" s="3">
        <f t="shared" si="31"/>
        <v>92940</v>
      </c>
      <c r="M440" s="25">
        <f>IF(J440&lt;'Параметры ПФ'!$N$7+0.01,E440*F440*G440,ROUNDDOWN('Параметры ПФ'!$N$7/IF(H440=0,I440,IF(I440&gt;H440,H440,I440)),0)*G440)</f>
        <v>600</v>
      </c>
      <c r="N440" s="19">
        <f t="shared" si="32"/>
        <v>0</v>
      </c>
      <c r="O440" s="66" t="b">
        <f t="shared" si="33"/>
        <v>1</v>
      </c>
      <c r="P440" s="67">
        <f t="shared" si="34"/>
        <v>72</v>
      </c>
    </row>
    <row r="441" spans="1:16" x14ac:dyDescent="0.45">
      <c r="A441" s="90" t="s">
        <v>65</v>
      </c>
      <c r="B441" s="90" t="s">
        <v>285</v>
      </c>
      <c r="C441" s="90" t="s">
        <v>2</v>
      </c>
      <c r="D441" s="91">
        <v>36</v>
      </c>
      <c r="E441" s="91">
        <v>20</v>
      </c>
      <c r="F441" s="92">
        <v>2</v>
      </c>
      <c r="G441" s="93">
        <v>15</v>
      </c>
      <c r="H441" s="68">
        <f t="array" ref="H441">INDEX('Нормативные затраты по МЗ'!$C$2:$C$132,MATCH(A441&amp;C441,'Нормативные затраты по МЗ'!$A$2:$A$132&amp;'Нормативные затраты по МЗ'!$B$2:$B$132,0))</f>
        <v>154.9</v>
      </c>
      <c r="I441" s="3">
        <f>HLOOKUP($C441,'Параметры ПФ'!$F$3:$K$4,2,FALSE)</f>
        <v>155.04</v>
      </c>
      <c r="J441" s="3">
        <f t="shared" si="30"/>
        <v>6196</v>
      </c>
      <c r="K441" s="4">
        <f>IF(J441&lt;'Параметры ПФ'!$N$7+0.01,'Стандартные программы'!J441,ROUNDDOWN('Параметры ПФ'!$N$7/IF(H441=0,I441,IF(I441&gt;H441,H441,I441)),0)*IF(H441=0,I441,IF(I441&gt;H441,H441,I441)))</f>
        <v>6196</v>
      </c>
      <c r="L441" s="3">
        <f t="shared" si="31"/>
        <v>92940</v>
      </c>
      <c r="M441" s="25">
        <f>IF(J441&lt;'Параметры ПФ'!$N$7+0.01,E441*F441*G441,ROUNDDOWN('Параметры ПФ'!$N$7/IF(H441=0,I441,IF(I441&gt;H441,H441,I441)),0)*G441)</f>
        <v>600</v>
      </c>
      <c r="N441" s="19">
        <f t="shared" si="32"/>
        <v>0</v>
      </c>
      <c r="O441" s="66" t="b">
        <f t="shared" si="33"/>
        <v>1</v>
      </c>
      <c r="P441" s="67">
        <f t="shared" si="34"/>
        <v>72</v>
      </c>
    </row>
    <row r="442" spans="1:16" x14ac:dyDescent="0.45">
      <c r="A442" s="90" t="s">
        <v>65</v>
      </c>
      <c r="B442" s="90" t="s">
        <v>286</v>
      </c>
      <c r="C442" s="90" t="s">
        <v>2</v>
      </c>
      <c r="D442" s="91">
        <v>36</v>
      </c>
      <c r="E442" s="91">
        <v>20</v>
      </c>
      <c r="F442" s="92">
        <v>2</v>
      </c>
      <c r="G442" s="93">
        <v>15</v>
      </c>
      <c r="H442" s="68">
        <f t="array" ref="H442">INDEX('Нормативные затраты по МЗ'!$C$2:$C$132,MATCH(A442&amp;C442,'Нормативные затраты по МЗ'!$A$2:$A$132&amp;'Нормативные затраты по МЗ'!$B$2:$B$132,0))</f>
        <v>154.9</v>
      </c>
      <c r="I442" s="3">
        <f>HLOOKUP($C442,'Параметры ПФ'!$F$3:$K$4,2,FALSE)</f>
        <v>155.04</v>
      </c>
      <c r="J442" s="3">
        <f t="shared" si="30"/>
        <v>6196</v>
      </c>
      <c r="K442" s="4">
        <f>IF(J442&lt;'Параметры ПФ'!$N$7+0.01,'Стандартные программы'!J442,ROUNDDOWN('Параметры ПФ'!$N$7/IF(H442=0,I442,IF(I442&gt;H442,H442,I442)),0)*IF(H442=0,I442,IF(I442&gt;H442,H442,I442)))</f>
        <v>6196</v>
      </c>
      <c r="L442" s="3">
        <f t="shared" si="31"/>
        <v>92940</v>
      </c>
      <c r="M442" s="25">
        <f>IF(J442&lt;'Параметры ПФ'!$N$7+0.01,E442*F442*G442,ROUNDDOWN('Параметры ПФ'!$N$7/IF(H442=0,I442,IF(I442&gt;H442,H442,I442)),0)*G442)</f>
        <v>600</v>
      </c>
      <c r="N442" s="19">
        <f t="shared" si="32"/>
        <v>0</v>
      </c>
      <c r="O442" s="66" t="b">
        <f t="shared" si="33"/>
        <v>1</v>
      </c>
      <c r="P442" s="67">
        <f t="shared" si="34"/>
        <v>72</v>
      </c>
    </row>
    <row r="443" spans="1:16" x14ac:dyDescent="0.45">
      <c r="A443" s="90" t="s">
        <v>65</v>
      </c>
      <c r="B443" s="90" t="s">
        <v>2223</v>
      </c>
      <c r="C443" s="90" t="s">
        <v>2</v>
      </c>
      <c r="D443" s="91">
        <v>36</v>
      </c>
      <c r="E443" s="91">
        <v>20</v>
      </c>
      <c r="F443" s="92">
        <v>2</v>
      </c>
      <c r="G443" s="93">
        <v>15</v>
      </c>
      <c r="H443" s="68">
        <f t="array" ref="H443">INDEX('Нормативные затраты по МЗ'!$C$2:$C$132,MATCH(A443&amp;C443,'Нормативные затраты по МЗ'!$A$2:$A$132&amp;'Нормативные затраты по МЗ'!$B$2:$B$132,0))</f>
        <v>154.9</v>
      </c>
      <c r="I443" s="3">
        <f>HLOOKUP($C443,'Параметры ПФ'!$F$3:$K$4,2,FALSE)</f>
        <v>155.04</v>
      </c>
      <c r="J443" s="3">
        <f t="shared" si="30"/>
        <v>6196</v>
      </c>
      <c r="K443" s="4">
        <f>IF(J443&lt;'Параметры ПФ'!$N$7+0.01,'Стандартные программы'!J443,ROUNDDOWN('Параметры ПФ'!$N$7/IF(H443=0,I443,IF(I443&gt;H443,H443,I443)),0)*IF(H443=0,I443,IF(I443&gt;H443,H443,I443)))</f>
        <v>6196</v>
      </c>
      <c r="L443" s="3">
        <f t="shared" si="31"/>
        <v>92940</v>
      </c>
      <c r="M443" s="25">
        <f>IF(J443&lt;'Параметры ПФ'!$N$7+0.01,E443*F443*G443,ROUNDDOWN('Параметры ПФ'!$N$7/IF(H443=0,I443,IF(I443&gt;H443,H443,I443)),0)*G443)</f>
        <v>600</v>
      </c>
      <c r="N443" s="19">
        <f t="shared" si="32"/>
        <v>0</v>
      </c>
      <c r="O443" s="66" t="b">
        <f t="shared" si="33"/>
        <v>1</v>
      </c>
      <c r="P443" s="67">
        <f t="shared" si="34"/>
        <v>72</v>
      </c>
    </row>
    <row r="444" spans="1:16" x14ac:dyDescent="0.45">
      <c r="A444" s="90" t="s">
        <v>65</v>
      </c>
      <c r="B444" s="90" t="s">
        <v>287</v>
      </c>
      <c r="C444" s="90" t="s">
        <v>14</v>
      </c>
      <c r="D444" s="91">
        <v>36</v>
      </c>
      <c r="E444" s="91">
        <v>20</v>
      </c>
      <c r="F444" s="92">
        <v>2</v>
      </c>
      <c r="G444" s="93">
        <v>10</v>
      </c>
      <c r="H444" s="68">
        <f t="array" ref="H444">INDEX('Нормативные затраты по МЗ'!$C$2:$C$132,MATCH(A444&amp;C444,'Нормативные затраты по МЗ'!$A$2:$A$132&amp;'Нормативные затраты по МЗ'!$B$2:$B$132,0))</f>
        <v>154.9</v>
      </c>
      <c r="I444" s="3">
        <f>HLOOKUP($C444,'Параметры ПФ'!$F$3:$K$4,2,FALSE)</f>
        <v>155.04</v>
      </c>
      <c r="J444" s="3">
        <f t="shared" si="30"/>
        <v>6196</v>
      </c>
      <c r="K444" s="4">
        <f>IF(J444&lt;'Параметры ПФ'!$N$7+0.01,'Стандартные программы'!J444,ROUNDDOWN('Параметры ПФ'!$N$7/IF(H444=0,I444,IF(I444&gt;H444,H444,I444)),0)*IF(H444=0,I444,IF(I444&gt;H444,H444,I444)))</f>
        <v>6196</v>
      </c>
      <c r="L444" s="3">
        <f t="shared" si="31"/>
        <v>61960</v>
      </c>
      <c r="M444" s="25">
        <f>IF(J444&lt;'Параметры ПФ'!$N$7+0.01,E444*F444*G444,ROUNDDOWN('Параметры ПФ'!$N$7/IF(H444=0,I444,IF(I444&gt;H444,H444,I444)),0)*G444)</f>
        <v>400</v>
      </c>
      <c r="N444" s="19">
        <f t="shared" si="32"/>
        <v>0</v>
      </c>
      <c r="O444" s="66" t="b">
        <f t="shared" si="33"/>
        <v>1</v>
      </c>
      <c r="P444" s="67">
        <f t="shared" si="34"/>
        <v>72</v>
      </c>
    </row>
    <row r="445" spans="1:16" x14ac:dyDescent="0.45">
      <c r="A445" s="90" t="s">
        <v>65</v>
      </c>
      <c r="B445" s="90" t="s">
        <v>288</v>
      </c>
      <c r="C445" s="90" t="s">
        <v>16</v>
      </c>
      <c r="D445" s="91">
        <v>36</v>
      </c>
      <c r="E445" s="91">
        <v>20</v>
      </c>
      <c r="F445" s="92">
        <v>2</v>
      </c>
      <c r="G445" s="93">
        <v>15</v>
      </c>
      <c r="H445" s="68">
        <f t="array" ref="H445">INDEX('Нормативные затраты по МЗ'!$C$2:$C$132,MATCH(A445&amp;C445,'Нормативные затраты по МЗ'!$A$2:$A$132&amp;'Нормативные затраты по МЗ'!$B$2:$B$132,0))</f>
        <v>154.9</v>
      </c>
      <c r="I445" s="3">
        <f>HLOOKUP($C445,'Параметры ПФ'!$F$3:$K$4,2,FALSE)</f>
        <v>155.04</v>
      </c>
      <c r="J445" s="3">
        <f t="shared" si="30"/>
        <v>6196</v>
      </c>
      <c r="K445" s="4">
        <f>IF(J445&lt;'Параметры ПФ'!$N$7+0.01,'Стандартные программы'!J445,ROUNDDOWN('Параметры ПФ'!$N$7/IF(H445=0,I445,IF(I445&gt;H445,H445,I445)),0)*IF(H445=0,I445,IF(I445&gt;H445,H445,I445)))</f>
        <v>6196</v>
      </c>
      <c r="L445" s="3">
        <f t="shared" si="31"/>
        <v>92940</v>
      </c>
      <c r="M445" s="25">
        <f>IF(J445&lt;'Параметры ПФ'!$N$7+0.01,E445*F445*G445,ROUNDDOWN('Параметры ПФ'!$N$7/IF(H445=0,I445,IF(I445&gt;H445,H445,I445)),0)*G445)</f>
        <v>600</v>
      </c>
      <c r="N445" s="19">
        <f t="shared" si="32"/>
        <v>0</v>
      </c>
      <c r="O445" s="66" t="b">
        <f t="shared" si="33"/>
        <v>1</v>
      </c>
      <c r="P445" s="67">
        <f t="shared" si="34"/>
        <v>72</v>
      </c>
    </row>
    <row r="446" spans="1:16" x14ac:dyDescent="0.45">
      <c r="A446" s="90" t="s">
        <v>65</v>
      </c>
      <c r="B446" s="90" t="s">
        <v>289</v>
      </c>
      <c r="C446" s="90" t="s">
        <v>1</v>
      </c>
      <c r="D446" s="91">
        <v>36</v>
      </c>
      <c r="E446" s="91">
        <v>20</v>
      </c>
      <c r="F446" s="92">
        <v>2</v>
      </c>
      <c r="G446" s="93">
        <v>15</v>
      </c>
      <c r="H446" s="68">
        <f t="array" ref="H446">INDEX('Нормативные затраты по МЗ'!$C$2:$C$132,MATCH(A446&amp;C446,'Нормативные затраты по МЗ'!$A$2:$A$132&amp;'Нормативные затраты по МЗ'!$B$2:$B$132,0))</f>
        <v>154.9</v>
      </c>
      <c r="I446" s="3">
        <f>HLOOKUP($C446,'Параметры ПФ'!$F$3:$K$4,2,FALSE)</f>
        <v>155.04</v>
      </c>
      <c r="J446" s="3">
        <f t="shared" si="30"/>
        <v>6196</v>
      </c>
      <c r="K446" s="4">
        <f>IF(J446&lt;'Параметры ПФ'!$N$7+0.01,'Стандартные программы'!J446,ROUNDDOWN('Параметры ПФ'!$N$7/IF(H446=0,I446,IF(I446&gt;H446,H446,I446)),0)*IF(H446=0,I446,IF(I446&gt;H446,H446,I446)))</f>
        <v>6196</v>
      </c>
      <c r="L446" s="3">
        <f t="shared" si="31"/>
        <v>92940</v>
      </c>
      <c r="M446" s="25">
        <f>IF(J446&lt;'Параметры ПФ'!$N$7+0.01,E446*F446*G446,ROUNDDOWN('Параметры ПФ'!$N$7/IF(H446=0,I446,IF(I446&gt;H446,H446,I446)),0)*G446)</f>
        <v>600</v>
      </c>
      <c r="N446" s="19">
        <f t="shared" si="32"/>
        <v>0</v>
      </c>
      <c r="O446" s="66" t="b">
        <f t="shared" si="33"/>
        <v>1</v>
      </c>
      <c r="P446" s="67">
        <f t="shared" si="34"/>
        <v>72</v>
      </c>
    </row>
    <row r="447" spans="1:16" x14ac:dyDescent="0.45">
      <c r="A447" s="90" t="s">
        <v>65</v>
      </c>
      <c r="B447" s="90" t="s">
        <v>290</v>
      </c>
      <c r="C447" s="90" t="s">
        <v>1</v>
      </c>
      <c r="D447" s="91">
        <v>36</v>
      </c>
      <c r="E447" s="91">
        <v>20</v>
      </c>
      <c r="F447" s="92">
        <v>2</v>
      </c>
      <c r="G447" s="93">
        <v>10</v>
      </c>
      <c r="H447" s="68">
        <f t="array" ref="H447">INDEX('Нормативные затраты по МЗ'!$C$2:$C$132,MATCH(A447&amp;C447,'Нормативные затраты по МЗ'!$A$2:$A$132&amp;'Нормативные затраты по МЗ'!$B$2:$B$132,0))</f>
        <v>154.9</v>
      </c>
      <c r="I447" s="3">
        <f>HLOOKUP($C447,'Параметры ПФ'!$F$3:$K$4,2,FALSE)</f>
        <v>155.04</v>
      </c>
      <c r="J447" s="3">
        <f t="shared" si="30"/>
        <v>6196</v>
      </c>
      <c r="K447" s="4">
        <f>IF(J447&lt;'Параметры ПФ'!$N$7+0.01,'Стандартные программы'!J447,ROUNDDOWN('Параметры ПФ'!$N$7/IF(H447=0,I447,IF(I447&gt;H447,H447,I447)),0)*IF(H447=0,I447,IF(I447&gt;H447,H447,I447)))</f>
        <v>6196</v>
      </c>
      <c r="L447" s="3">
        <f t="shared" si="31"/>
        <v>61960</v>
      </c>
      <c r="M447" s="25">
        <f>IF(J447&lt;'Параметры ПФ'!$N$7+0.01,E447*F447*G447,ROUNDDOWN('Параметры ПФ'!$N$7/IF(H447=0,I447,IF(I447&gt;H447,H447,I447)),0)*G447)</f>
        <v>400</v>
      </c>
      <c r="N447" s="19">
        <f t="shared" si="32"/>
        <v>0</v>
      </c>
      <c r="O447" s="66" t="b">
        <f t="shared" si="33"/>
        <v>1</v>
      </c>
      <c r="P447" s="67">
        <f t="shared" si="34"/>
        <v>72</v>
      </c>
    </row>
    <row r="448" spans="1:16" x14ac:dyDescent="0.45">
      <c r="A448" s="90" t="s">
        <v>65</v>
      </c>
      <c r="B448" s="90" t="s">
        <v>290</v>
      </c>
      <c r="C448" s="90" t="s">
        <v>1</v>
      </c>
      <c r="D448" s="91">
        <v>36</v>
      </c>
      <c r="E448" s="91">
        <v>20</v>
      </c>
      <c r="F448" s="92">
        <v>2</v>
      </c>
      <c r="G448" s="93">
        <v>10</v>
      </c>
      <c r="H448" s="68">
        <f t="array" ref="H448">INDEX('Нормативные затраты по МЗ'!$C$2:$C$132,MATCH(A448&amp;C448,'Нормативные затраты по МЗ'!$A$2:$A$132&amp;'Нормативные затраты по МЗ'!$B$2:$B$132,0))</f>
        <v>154.9</v>
      </c>
      <c r="I448" s="3">
        <f>HLOOKUP($C448,'Параметры ПФ'!$F$3:$K$4,2,FALSE)</f>
        <v>155.04</v>
      </c>
      <c r="J448" s="3">
        <f t="shared" si="30"/>
        <v>6196</v>
      </c>
      <c r="K448" s="4">
        <f>IF(J448&lt;'Параметры ПФ'!$N$7+0.01,'Стандартные программы'!J448,ROUNDDOWN('Параметры ПФ'!$N$7/IF(H448=0,I448,IF(I448&gt;H448,H448,I448)),0)*IF(H448=0,I448,IF(I448&gt;H448,H448,I448)))</f>
        <v>6196</v>
      </c>
      <c r="L448" s="3">
        <f t="shared" si="31"/>
        <v>61960</v>
      </c>
      <c r="M448" s="25">
        <f>IF(J448&lt;'Параметры ПФ'!$N$7+0.01,E448*F448*G448,ROUNDDOWN('Параметры ПФ'!$N$7/IF(H448=0,I448,IF(I448&gt;H448,H448,I448)),0)*G448)</f>
        <v>400</v>
      </c>
      <c r="N448" s="19">
        <f t="shared" si="32"/>
        <v>0</v>
      </c>
      <c r="O448" s="66" t="b">
        <f t="shared" si="33"/>
        <v>1</v>
      </c>
      <c r="P448" s="67">
        <f t="shared" si="34"/>
        <v>72</v>
      </c>
    </row>
    <row r="449" spans="1:16" x14ac:dyDescent="0.45">
      <c r="A449" s="90" t="s">
        <v>65</v>
      </c>
      <c r="B449" s="90" t="s">
        <v>291</v>
      </c>
      <c r="C449" s="90" t="s">
        <v>1</v>
      </c>
      <c r="D449" s="91">
        <v>36</v>
      </c>
      <c r="E449" s="91">
        <v>20</v>
      </c>
      <c r="F449" s="92">
        <v>2</v>
      </c>
      <c r="G449" s="93">
        <v>15</v>
      </c>
      <c r="H449" s="68">
        <f t="array" ref="H449">INDEX('Нормативные затраты по МЗ'!$C$2:$C$132,MATCH(A449&amp;C449,'Нормативные затраты по МЗ'!$A$2:$A$132&amp;'Нормативные затраты по МЗ'!$B$2:$B$132,0))</f>
        <v>154.9</v>
      </c>
      <c r="I449" s="3">
        <f>HLOOKUP($C449,'Параметры ПФ'!$F$3:$K$4,2,FALSE)</f>
        <v>155.04</v>
      </c>
      <c r="J449" s="3">
        <f t="shared" si="30"/>
        <v>6196</v>
      </c>
      <c r="K449" s="4">
        <f>IF(J449&lt;'Параметры ПФ'!$N$7+0.01,'Стандартные программы'!J449,ROUNDDOWN('Параметры ПФ'!$N$7/IF(H449=0,I449,IF(I449&gt;H449,H449,I449)),0)*IF(H449=0,I449,IF(I449&gt;H449,H449,I449)))</f>
        <v>6196</v>
      </c>
      <c r="L449" s="3">
        <f t="shared" si="31"/>
        <v>92940</v>
      </c>
      <c r="M449" s="25">
        <f>IF(J449&lt;'Параметры ПФ'!$N$7+0.01,E449*F449*G449,ROUNDDOWN('Параметры ПФ'!$N$7/IF(H449=0,I449,IF(I449&gt;H449,H449,I449)),0)*G449)</f>
        <v>600</v>
      </c>
      <c r="N449" s="19">
        <f t="shared" si="32"/>
        <v>0</v>
      </c>
      <c r="O449" s="66" t="b">
        <f t="shared" si="33"/>
        <v>1</v>
      </c>
      <c r="P449" s="67">
        <f t="shared" si="34"/>
        <v>72</v>
      </c>
    </row>
    <row r="450" spans="1:16" x14ac:dyDescent="0.45">
      <c r="A450" s="90" t="s">
        <v>65</v>
      </c>
      <c r="B450" s="90" t="s">
        <v>2224</v>
      </c>
      <c r="C450" s="90" t="s">
        <v>1</v>
      </c>
      <c r="D450" s="91">
        <v>36</v>
      </c>
      <c r="E450" s="91">
        <v>20</v>
      </c>
      <c r="F450" s="92">
        <v>2</v>
      </c>
      <c r="G450" s="93">
        <v>10</v>
      </c>
      <c r="H450" s="68">
        <f t="array" ref="H450">INDEX('Нормативные затраты по МЗ'!$C$2:$C$132,MATCH(A450&amp;C450,'Нормативные затраты по МЗ'!$A$2:$A$132&amp;'Нормативные затраты по МЗ'!$B$2:$B$132,0))</f>
        <v>154.9</v>
      </c>
      <c r="I450" s="3">
        <f>HLOOKUP($C450,'Параметры ПФ'!$F$3:$K$4,2,FALSE)</f>
        <v>155.04</v>
      </c>
      <c r="J450" s="3">
        <f t="shared" ref="J450:J513" si="35">IF(H450=0,I450*F450*E450,IF(I450&gt;H450,H450*F450*E450,I450*F450*E450))</f>
        <v>6196</v>
      </c>
      <c r="K450" s="4">
        <f>IF(J450&lt;'Параметры ПФ'!$N$7+0.01,'Стандартные программы'!J450,ROUNDDOWN('Параметры ПФ'!$N$7/IF(H450=0,I450,IF(I450&gt;H450,H450,I450)),0)*IF(H450=0,I450,IF(I450&gt;H450,H450,I450)))</f>
        <v>6196</v>
      </c>
      <c r="L450" s="3">
        <f t="shared" ref="L450:L513" si="36">K450*G450</f>
        <v>61960</v>
      </c>
      <c r="M450" s="25">
        <f>IF(J450&lt;'Параметры ПФ'!$N$7+0.01,E450*F450*G450,ROUNDDOWN('Параметры ПФ'!$N$7/IF(H450=0,I450,IF(I450&gt;H450,H450,I450)),0)*G450)</f>
        <v>400</v>
      </c>
      <c r="N450" s="19">
        <f t="shared" ref="N450:N513" si="37">IF(H450=0,I450*F450*E450,IF(I450&gt;H450,H450*F450*E450,I450*F450*E450))-K450</f>
        <v>0</v>
      </c>
      <c r="O450" s="66" t="b">
        <f t="shared" ref="O450:O513" si="38">IF(I450&gt;=H450,TRUE,FALSE)</f>
        <v>1</v>
      </c>
      <c r="P450" s="67">
        <f t="shared" ref="P450:P513" si="39">D450*F450</f>
        <v>72</v>
      </c>
    </row>
    <row r="451" spans="1:16" x14ac:dyDescent="0.45">
      <c r="A451" s="90" t="s">
        <v>65</v>
      </c>
      <c r="B451" s="90" t="s">
        <v>292</v>
      </c>
      <c r="C451" s="90" t="s">
        <v>15</v>
      </c>
      <c r="D451" s="91">
        <v>36</v>
      </c>
      <c r="E451" s="91">
        <v>20</v>
      </c>
      <c r="F451" s="92">
        <v>2</v>
      </c>
      <c r="G451" s="93">
        <v>15</v>
      </c>
      <c r="H451" s="68">
        <f t="array" ref="H451">INDEX('Нормативные затраты по МЗ'!$C$2:$C$132,MATCH(A451&amp;C451,'Нормативные затраты по МЗ'!$A$2:$A$132&amp;'Нормативные затраты по МЗ'!$B$2:$B$132,0))</f>
        <v>154.9</v>
      </c>
      <c r="I451" s="3">
        <f>HLOOKUP($C451,'Параметры ПФ'!$F$3:$K$4,2,FALSE)</f>
        <v>155.04</v>
      </c>
      <c r="J451" s="3">
        <f t="shared" si="35"/>
        <v>6196</v>
      </c>
      <c r="K451" s="4">
        <f>IF(J451&lt;'Параметры ПФ'!$N$7+0.01,'Стандартные программы'!J451,ROUNDDOWN('Параметры ПФ'!$N$7/IF(H451=0,I451,IF(I451&gt;H451,H451,I451)),0)*IF(H451=0,I451,IF(I451&gt;H451,H451,I451)))</f>
        <v>6196</v>
      </c>
      <c r="L451" s="3">
        <f t="shared" si="36"/>
        <v>92940</v>
      </c>
      <c r="M451" s="25">
        <f>IF(J451&lt;'Параметры ПФ'!$N$7+0.01,E451*F451*G451,ROUNDDOWN('Параметры ПФ'!$N$7/IF(H451=0,I451,IF(I451&gt;H451,H451,I451)),0)*G451)</f>
        <v>600</v>
      </c>
      <c r="N451" s="19">
        <f t="shared" si="37"/>
        <v>0</v>
      </c>
      <c r="O451" s="66" t="b">
        <f t="shared" si="38"/>
        <v>1</v>
      </c>
      <c r="P451" s="67">
        <f t="shared" si="39"/>
        <v>72</v>
      </c>
    </row>
    <row r="452" spans="1:16" x14ac:dyDescent="0.45">
      <c r="A452" s="90" t="s">
        <v>65</v>
      </c>
      <c r="B452" s="90" t="s">
        <v>2225</v>
      </c>
      <c r="C452" s="90" t="s">
        <v>34</v>
      </c>
      <c r="D452" s="91">
        <v>36</v>
      </c>
      <c r="E452" s="91">
        <v>20</v>
      </c>
      <c r="F452" s="92">
        <v>2</v>
      </c>
      <c r="G452" s="93">
        <v>25</v>
      </c>
      <c r="H452" s="68">
        <f t="array" ref="H452">INDEX('Нормативные затраты по МЗ'!$C$2:$C$132,MATCH(A452&amp;C452,'Нормативные затраты по МЗ'!$A$2:$A$132&amp;'Нормативные затраты по МЗ'!$B$2:$B$132,0))</f>
        <v>154.9</v>
      </c>
      <c r="I452" s="3">
        <f>HLOOKUP($C452,'Параметры ПФ'!$F$3:$K$4,2,FALSE)</f>
        <v>155.04</v>
      </c>
      <c r="J452" s="3">
        <f t="shared" si="35"/>
        <v>6196</v>
      </c>
      <c r="K452" s="4">
        <f>IF(J452&lt;'Параметры ПФ'!$N$7+0.01,'Стандартные программы'!J452,ROUNDDOWN('Параметры ПФ'!$N$7/IF(H452=0,I452,IF(I452&gt;H452,H452,I452)),0)*IF(H452=0,I452,IF(I452&gt;H452,H452,I452)))</f>
        <v>6196</v>
      </c>
      <c r="L452" s="3">
        <f t="shared" si="36"/>
        <v>154900</v>
      </c>
      <c r="M452" s="25">
        <f>IF(J452&lt;'Параметры ПФ'!$N$7+0.01,E452*F452*G452,ROUNDDOWN('Параметры ПФ'!$N$7/IF(H452=0,I452,IF(I452&gt;H452,H452,I452)),0)*G452)</f>
        <v>1000</v>
      </c>
      <c r="N452" s="19">
        <f t="shared" si="37"/>
        <v>0</v>
      </c>
      <c r="O452" s="66" t="b">
        <f t="shared" si="38"/>
        <v>1</v>
      </c>
      <c r="P452" s="67">
        <f t="shared" si="39"/>
        <v>72</v>
      </c>
    </row>
    <row r="453" spans="1:16" x14ac:dyDescent="0.45">
      <c r="A453" s="90" t="s">
        <v>65</v>
      </c>
      <c r="B453" s="90" t="s">
        <v>293</v>
      </c>
      <c r="C453" s="90" t="s">
        <v>1</v>
      </c>
      <c r="D453" s="91">
        <v>36</v>
      </c>
      <c r="E453" s="91">
        <v>20</v>
      </c>
      <c r="F453" s="92">
        <v>2</v>
      </c>
      <c r="G453" s="93">
        <v>10</v>
      </c>
      <c r="H453" s="68">
        <f t="array" ref="H453">INDEX('Нормативные затраты по МЗ'!$C$2:$C$132,MATCH(A453&amp;C453,'Нормативные затраты по МЗ'!$A$2:$A$132&amp;'Нормативные затраты по МЗ'!$B$2:$B$132,0))</f>
        <v>154.9</v>
      </c>
      <c r="I453" s="3">
        <f>HLOOKUP($C453,'Параметры ПФ'!$F$3:$K$4,2,FALSE)</f>
        <v>155.04</v>
      </c>
      <c r="J453" s="3">
        <f t="shared" si="35"/>
        <v>6196</v>
      </c>
      <c r="K453" s="4">
        <f>IF(J453&lt;'Параметры ПФ'!$N$7+0.01,'Стандартные программы'!J453,ROUNDDOWN('Параметры ПФ'!$N$7/IF(H453=0,I453,IF(I453&gt;H453,H453,I453)),0)*IF(H453=0,I453,IF(I453&gt;H453,H453,I453)))</f>
        <v>6196</v>
      </c>
      <c r="L453" s="3">
        <f t="shared" si="36"/>
        <v>61960</v>
      </c>
      <c r="M453" s="25">
        <f>IF(J453&lt;'Параметры ПФ'!$N$7+0.01,E453*F453*G453,ROUNDDOWN('Параметры ПФ'!$N$7/IF(H453=0,I453,IF(I453&gt;H453,H453,I453)),0)*G453)</f>
        <v>400</v>
      </c>
      <c r="N453" s="19">
        <f t="shared" si="37"/>
        <v>0</v>
      </c>
      <c r="O453" s="66" t="b">
        <f t="shared" si="38"/>
        <v>1</v>
      </c>
      <c r="P453" s="67">
        <f t="shared" si="39"/>
        <v>72</v>
      </c>
    </row>
    <row r="454" spans="1:16" x14ac:dyDescent="0.45">
      <c r="A454" s="90" t="s">
        <v>65</v>
      </c>
      <c r="B454" s="90" t="s">
        <v>294</v>
      </c>
      <c r="C454" s="90" t="s">
        <v>15</v>
      </c>
      <c r="D454" s="91">
        <v>36</v>
      </c>
      <c r="E454" s="91">
        <v>20</v>
      </c>
      <c r="F454" s="92">
        <v>2</v>
      </c>
      <c r="G454" s="93">
        <v>30</v>
      </c>
      <c r="H454" s="68">
        <f t="array" ref="H454">INDEX('Нормативные затраты по МЗ'!$C$2:$C$132,MATCH(A454&amp;C454,'Нормативные затраты по МЗ'!$A$2:$A$132&amp;'Нормативные затраты по МЗ'!$B$2:$B$132,0))</f>
        <v>154.9</v>
      </c>
      <c r="I454" s="3">
        <f>HLOOKUP($C454,'Параметры ПФ'!$F$3:$K$4,2,FALSE)</f>
        <v>155.04</v>
      </c>
      <c r="J454" s="3">
        <f t="shared" si="35"/>
        <v>6196</v>
      </c>
      <c r="K454" s="4">
        <f>IF(J454&lt;'Параметры ПФ'!$N$7+0.01,'Стандартные программы'!J454,ROUNDDOWN('Параметры ПФ'!$N$7/IF(H454=0,I454,IF(I454&gt;H454,H454,I454)),0)*IF(H454=0,I454,IF(I454&gt;H454,H454,I454)))</f>
        <v>6196</v>
      </c>
      <c r="L454" s="3">
        <f t="shared" si="36"/>
        <v>185880</v>
      </c>
      <c r="M454" s="25">
        <f>IF(J454&lt;'Параметры ПФ'!$N$7+0.01,E454*F454*G454,ROUNDDOWN('Параметры ПФ'!$N$7/IF(H454=0,I454,IF(I454&gt;H454,H454,I454)),0)*G454)</f>
        <v>1200</v>
      </c>
      <c r="N454" s="19">
        <f t="shared" si="37"/>
        <v>0</v>
      </c>
      <c r="O454" s="66" t="b">
        <f t="shared" si="38"/>
        <v>1</v>
      </c>
      <c r="P454" s="67">
        <f t="shared" si="39"/>
        <v>72</v>
      </c>
    </row>
    <row r="455" spans="1:16" x14ac:dyDescent="0.45">
      <c r="A455" s="90" t="s">
        <v>65</v>
      </c>
      <c r="B455" s="90" t="s">
        <v>294</v>
      </c>
      <c r="C455" s="90" t="s">
        <v>15</v>
      </c>
      <c r="D455" s="91">
        <v>36</v>
      </c>
      <c r="E455" s="91">
        <v>20</v>
      </c>
      <c r="F455" s="92">
        <v>2</v>
      </c>
      <c r="G455" s="93">
        <v>25</v>
      </c>
      <c r="H455" s="68">
        <f t="array" ref="H455">INDEX('Нормативные затраты по МЗ'!$C$2:$C$132,MATCH(A455&amp;C455,'Нормативные затраты по МЗ'!$A$2:$A$132&amp;'Нормативные затраты по МЗ'!$B$2:$B$132,0))</f>
        <v>154.9</v>
      </c>
      <c r="I455" s="3">
        <f>HLOOKUP($C455,'Параметры ПФ'!$F$3:$K$4,2,FALSE)</f>
        <v>155.04</v>
      </c>
      <c r="J455" s="3">
        <f t="shared" si="35"/>
        <v>6196</v>
      </c>
      <c r="K455" s="4">
        <f>IF(J455&lt;'Параметры ПФ'!$N$7+0.01,'Стандартные программы'!J455,ROUNDDOWN('Параметры ПФ'!$N$7/IF(H455=0,I455,IF(I455&gt;H455,H455,I455)),0)*IF(H455=0,I455,IF(I455&gt;H455,H455,I455)))</f>
        <v>6196</v>
      </c>
      <c r="L455" s="3">
        <f t="shared" si="36"/>
        <v>154900</v>
      </c>
      <c r="M455" s="25">
        <f>IF(J455&lt;'Параметры ПФ'!$N$7+0.01,E455*F455*G455,ROUNDDOWN('Параметры ПФ'!$N$7/IF(H455=0,I455,IF(I455&gt;H455,H455,I455)),0)*G455)</f>
        <v>1000</v>
      </c>
      <c r="N455" s="19">
        <f t="shared" si="37"/>
        <v>0</v>
      </c>
      <c r="O455" s="66" t="b">
        <f t="shared" si="38"/>
        <v>1</v>
      </c>
      <c r="P455" s="67">
        <f t="shared" si="39"/>
        <v>72</v>
      </c>
    </row>
    <row r="456" spans="1:16" x14ac:dyDescent="0.45">
      <c r="A456" s="90" t="s">
        <v>65</v>
      </c>
      <c r="B456" s="90" t="s">
        <v>295</v>
      </c>
      <c r="C456" s="90" t="s">
        <v>2</v>
      </c>
      <c r="D456" s="91">
        <v>36</v>
      </c>
      <c r="E456" s="91">
        <v>20</v>
      </c>
      <c r="F456" s="92">
        <v>2</v>
      </c>
      <c r="G456" s="93">
        <v>10</v>
      </c>
      <c r="H456" s="68">
        <f t="array" ref="H456">INDEX('Нормативные затраты по МЗ'!$C$2:$C$132,MATCH(A456&amp;C456,'Нормативные затраты по МЗ'!$A$2:$A$132&amp;'Нормативные затраты по МЗ'!$B$2:$B$132,0))</f>
        <v>154.9</v>
      </c>
      <c r="I456" s="3">
        <f>HLOOKUP($C456,'Параметры ПФ'!$F$3:$K$4,2,FALSE)</f>
        <v>155.04</v>
      </c>
      <c r="J456" s="3">
        <f t="shared" si="35"/>
        <v>6196</v>
      </c>
      <c r="K456" s="4">
        <f>IF(J456&lt;'Параметры ПФ'!$N$7+0.01,'Стандартные программы'!J456,ROUNDDOWN('Параметры ПФ'!$N$7/IF(H456=0,I456,IF(I456&gt;H456,H456,I456)),0)*IF(H456=0,I456,IF(I456&gt;H456,H456,I456)))</f>
        <v>6196</v>
      </c>
      <c r="L456" s="3">
        <f t="shared" si="36"/>
        <v>61960</v>
      </c>
      <c r="M456" s="25">
        <f>IF(J456&lt;'Параметры ПФ'!$N$7+0.01,E456*F456*G456,ROUNDDOWN('Параметры ПФ'!$N$7/IF(H456=0,I456,IF(I456&gt;H456,H456,I456)),0)*G456)</f>
        <v>400</v>
      </c>
      <c r="N456" s="19">
        <f t="shared" si="37"/>
        <v>0</v>
      </c>
      <c r="O456" s="66" t="b">
        <f t="shared" si="38"/>
        <v>1</v>
      </c>
      <c r="P456" s="67">
        <f t="shared" si="39"/>
        <v>72</v>
      </c>
    </row>
    <row r="457" spans="1:16" x14ac:dyDescent="0.45">
      <c r="A457" s="90" t="s">
        <v>65</v>
      </c>
      <c r="B457" s="90" t="s">
        <v>235</v>
      </c>
      <c r="C457" s="90" t="s">
        <v>1</v>
      </c>
      <c r="D457" s="91">
        <v>36</v>
      </c>
      <c r="E457" s="91">
        <v>20</v>
      </c>
      <c r="F457" s="92">
        <v>2</v>
      </c>
      <c r="G457" s="93">
        <v>20</v>
      </c>
      <c r="H457" s="68">
        <f t="array" ref="H457">INDEX('Нормативные затраты по МЗ'!$C$2:$C$132,MATCH(A457&amp;C457,'Нормативные затраты по МЗ'!$A$2:$A$132&amp;'Нормативные затраты по МЗ'!$B$2:$B$132,0))</f>
        <v>154.9</v>
      </c>
      <c r="I457" s="3">
        <f>HLOOKUP($C457,'Параметры ПФ'!$F$3:$K$4,2,FALSE)</f>
        <v>155.04</v>
      </c>
      <c r="J457" s="3">
        <f t="shared" si="35"/>
        <v>6196</v>
      </c>
      <c r="K457" s="4">
        <f>IF(J457&lt;'Параметры ПФ'!$N$7+0.01,'Стандартные программы'!J457,ROUNDDOWN('Параметры ПФ'!$N$7/IF(H457=0,I457,IF(I457&gt;H457,H457,I457)),0)*IF(H457=0,I457,IF(I457&gt;H457,H457,I457)))</f>
        <v>6196</v>
      </c>
      <c r="L457" s="3">
        <f t="shared" si="36"/>
        <v>123920</v>
      </c>
      <c r="M457" s="25">
        <f>IF(J457&lt;'Параметры ПФ'!$N$7+0.01,E457*F457*G457,ROUNDDOWN('Параметры ПФ'!$N$7/IF(H457=0,I457,IF(I457&gt;H457,H457,I457)),0)*G457)</f>
        <v>800</v>
      </c>
      <c r="N457" s="19">
        <f t="shared" si="37"/>
        <v>0</v>
      </c>
      <c r="O457" s="66" t="b">
        <f t="shared" si="38"/>
        <v>1</v>
      </c>
      <c r="P457" s="67">
        <f t="shared" si="39"/>
        <v>72</v>
      </c>
    </row>
    <row r="458" spans="1:16" x14ac:dyDescent="0.45">
      <c r="A458" s="90" t="s">
        <v>65</v>
      </c>
      <c r="B458" s="90" t="s">
        <v>235</v>
      </c>
      <c r="C458" s="90" t="s">
        <v>1</v>
      </c>
      <c r="D458" s="91">
        <v>36</v>
      </c>
      <c r="E458" s="91">
        <v>20</v>
      </c>
      <c r="F458" s="92">
        <v>2</v>
      </c>
      <c r="G458" s="93">
        <v>15</v>
      </c>
      <c r="H458" s="68">
        <f t="array" ref="H458">INDEX('Нормативные затраты по МЗ'!$C$2:$C$132,MATCH(A458&amp;C458,'Нормативные затраты по МЗ'!$A$2:$A$132&amp;'Нормативные затраты по МЗ'!$B$2:$B$132,0))</f>
        <v>154.9</v>
      </c>
      <c r="I458" s="3">
        <f>HLOOKUP($C458,'Параметры ПФ'!$F$3:$K$4,2,FALSE)</f>
        <v>155.04</v>
      </c>
      <c r="J458" s="3">
        <f t="shared" si="35"/>
        <v>6196</v>
      </c>
      <c r="K458" s="4">
        <f>IF(J458&lt;'Параметры ПФ'!$N$7+0.01,'Стандартные программы'!J458,ROUNDDOWN('Параметры ПФ'!$N$7/IF(H458=0,I458,IF(I458&gt;H458,H458,I458)),0)*IF(H458=0,I458,IF(I458&gt;H458,H458,I458)))</f>
        <v>6196</v>
      </c>
      <c r="L458" s="3">
        <f t="shared" si="36"/>
        <v>92940</v>
      </c>
      <c r="M458" s="25">
        <f>IF(J458&lt;'Параметры ПФ'!$N$7+0.01,E458*F458*G458,ROUNDDOWN('Параметры ПФ'!$N$7/IF(H458=0,I458,IF(I458&gt;H458,H458,I458)),0)*G458)</f>
        <v>600</v>
      </c>
      <c r="N458" s="19">
        <f t="shared" si="37"/>
        <v>0</v>
      </c>
      <c r="O458" s="66" t="b">
        <f t="shared" si="38"/>
        <v>1</v>
      </c>
      <c r="P458" s="67">
        <f t="shared" si="39"/>
        <v>72</v>
      </c>
    </row>
    <row r="459" spans="1:16" x14ac:dyDescent="0.45">
      <c r="A459" s="90" t="s">
        <v>65</v>
      </c>
      <c r="B459" s="90" t="s">
        <v>235</v>
      </c>
      <c r="C459" s="90" t="s">
        <v>1</v>
      </c>
      <c r="D459" s="91">
        <v>36</v>
      </c>
      <c r="E459" s="91">
        <v>20</v>
      </c>
      <c r="F459" s="92">
        <v>2</v>
      </c>
      <c r="G459" s="93">
        <v>16</v>
      </c>
      <c r="H459" s="68">
        <f t="array" ref="H459">INDEX('Нормативные затраты по МЗ'!$C$2:$C$132,MATCH(A459&amp;C459,'Нормативные затраты по МЗ'!$A$2:$A$132&amp;'Нормативные затраты по МЗ'!$B$2:$B$132,0))</f>
        <v>154.9</v>
      </c>
      <c r="I459" s="3">
        <f>HLOOKUP($C459,'Параметры ПФ'!$F$3:$K$4,2,FALSE)</f>
        <v>155.04</v>
      </c>
      <c r="J459" s="3">
        <f t="shared" si="35"/>
        <v>6196</v>
      </c>
      <c r="K459" s="4">
        <f>IF(J459&lt;'Параметры ПФ'!$N$7+0.01,'Стандартные программы'!J459,ROUNDDOWN('Параметры ПФ'!$N$7/IF(H459=0,I459,IF(I459&gt;H459,H459,I459)),0)*IF(H459=0,I459,IF(I459&gt;H459,H459,I459)))</f>
        <v>6196</v>
      </c>
      <c r="L459" s="3">
        <f t="shared" si="36"/>
        <v>99136</v>
      </c>
      <c r="M459" s="25">
        <f>IF(J459&lt;'Параметры ПФ'!$N$7+0.01,E459*F459*G459,ROUNDDOWN('Параметры ПФ'!$N$7/IF(H459=0,I459,IF(I459&gt;H459,H459,I459)),0)*G459)</f>
        <v>640</v>
      </c>
      <c r="N459" s="19">
        <f t="shared" si="37"/>
        <v>0</v>
      </c>
      <c r="O459" s="66" t="b">
        <f t="shared" si="38"/>
        <v>1</v>
      </c>
      <c r="P459" s="67">
        <f t="shared" si="39"/>
        <v>72</v>
      </c>
    </row>
    <row r="460" spans="1:16" x14ac:dyDescent="0.45">
      <c r="A460" s="90" t="s">
        <v>65</v>
      </c>
      <c r="B460" s="90" t="s">
        <v>235</v>
      </c>
      <c r="C460" s="90" t="s">
        <v>1</v>
      </c>
      <c r="D460" s="91">
        <v>36</v>
      </c>
      <c r="E460" s="91">
        <v>20</v>
      </c>
      <c r="F460" s="92">
        <v>2</v>
      </c>
      <c r="G460" s="93">
        <v>16</v>
      </c>
      <c r="H460" s="68">
        <f t="array" ref="H460">INDEX('Нормативные затраты по МЗ'!$C$2:$C$132,MATCH(A460&amp;C460,'Нормативные затраты по МЗ'!$A$2:$A$132&amp;'Нормативные затраты по МЗ'!$B$2:$B$132,0))</f>
        <v>154.9</v>
      </c>
      <c r="I460" s="3">
        <f>HLOOKUP($C460,'Параметры ПФ'!$F$3:$K$4,2,FALSE)</f>
        <v>155.04</v>
      </c>
      <c r="J460" s="3">
        <f t="shared" si="35"/>
        <v>6196</v>
      </c>
      <c r="K460" s="4">
        <f>IF(J460&lt;'Параметры ПФ'!$N$7+0.01,'Стандартные программы'!J460,ROUNDDOWN('Параметры ПФ'!$N$7/IF(H460=0,I460,IF(I460&gt;H460,H460,I460)),0)*IF(H460=0,I460,IF(I460&gt;H460,H460,I460)))</f>
        <v>6196</v>
      </c>
      <c r="L460" s="3">
        <f t="shared" si="36"/>
        <v>99136</v>
      </c>
      <c r="M460" s="25">
        <f>IF(J460&lt;'Параметры ПФ'!$N$7+0.01,E460*F460*G460,ROUNDDOWN('Параметры ПФ'!$N$7/IF(H460=0,I460,IF(I460&gt;H460,H460,I460)),0)*G460)</f>
        <v>640</v>
      </c>
      <c r="N460" s="19">
        <f t="shared" si="37"/>
        <v>0</v>
      </c>
      <c r="O460" s="66" t="b">
        <f t="shared" si="38"/>
        <v>1</v>
      </c>
      <c r="P460" s="67">
        <f t="shared" si="39"/>
        <v>72</v>
      </c>
    </row>
    <row r="461" spans="1:16" x14ac:dyDescent="0.45">
      <c r="A461" s="90" t="s">
        <v>65</v>
      </c>
      <c r="B461" s="90" t="s">
        <v>297</v>
      </c>
      <c r="C461" s="90" t="s">
        <v>34</v>
      </c>
      <c r="D461" s="91">
        <v>36</v>
      </c>
      <c r="E461" s="91">
        <v>20</v>
      </c>
      <c r="F461" s="92">
        <v>2</v>
      </c>
      <c r="G461" s="93">
        <v>16</v>
      </c>
      <c r="H461" s="68">
        <f t="array" ref="H461">INDEX('Нормативные затраты по МЗ'!$C$2:$C$132,MATCH(A461&amp;C461,'Нормативные затраты по МЗ'!$A$2:$A$132&amp;'Нормативные затраты по МЗ'!$B$2:$B$132,0))</f>
        <v>154.9</v>
      </c>
      <c r="I461" s="3">
        <f>HLOOKUP($C461,'Параметры ПФ'!$F$3:$K$4,2,FALSE)</f>
        <v>155.04</v>
      </c>
      <c r="J461" s="3">
        <f t="shared" si="35"/>
        <v>6196</v>
      </c>
      <c r="K461" s="4">
        <f>IF(J461&lt;'Параметры ПФ'!$N$7+0.01,'Стандартные программы'!J461,ROUNDDOWN('Параметры ПФ'!$N$7/IF(H461=0,I461,IF(I461&gt;H461,H461,I461)),0)*IF(H461=0,I461,IF(I461&gt;H461,H461,I461)))</f>
        <v>6196</v>
      </c>
      <c r="L461" s="3">
        <f t="shared" si="36"/>
        <v>99136</v>
      </c>
      <c r="M461" s="25">
        <f>IF(J461&lt;'Параметры ПФ'!$N$7+0.01,E461*F461*G461,ROUNDDOWN('Параметры ПФ'!$N$7/IF(H461=0,I461,IF(I461&gt;H461,H461,I461)),0)*G461)</f>
        <v>640</v>
      </c>
      <c r="N461" s="19">
        <f t="shared" si="37"/>
        <v>0</v>
      </c>
      <c r="O461" s="66" t="b">
        <f t="shared" si="38"/>
        <v>1</v>
      </c>
      <c r="P461" s="67">
        <f t="shared" si="39"/>
        <v>72</v>
      </c>
    </row>
    <row r="462" spans="1:16" x14ac:dyDescent="0.45">
      <c r="A462" s="90" t="s">
        <v>65</v>
      </c>
      <c r="B462" s="90" t="s">
        <v>232</v>
      </c>
      <c r="C462" s="90" t="s">
        <v>16</v>
      </c>
      <c r="D462" s="91">
        <v>36</v>
      </c>
      <c r="E462" s="91">
        <v>20</v>
      </c>
      <c r="F462" s="92">
        <v>2</v>
      </c>
      <c r="G462" s="93">
        <v>15</v>
      </c>
      <c r="H462" s="68">
        <f t="array" ref="H462">INDEX('Нормативные затраты по МЗ'!$C$2:$C$132,MATCH(A462&amp;C462,'Нормативные затраты по МЗ'!$A$2:$A$132&amp;'Нормативные затраты по МЗ'!$B$2:$B$132,0))</f>
        <v>154.9</v>
      </c>
      <c r="I462" s="3">
        <f>HLOOKUP($C462,'Параметры ПФ'!$F$3:$K$4,2,FALSE)</f>
        <v>155.04</v>
      </c>
      <c r="J462" s="3">
        <f t="shared" si="35"/>
        <v>6196</v>
      </c>
      <c r="K462" s="4">
        <f>IF(J462&lt;'Параметры ПФ'!$N$7+0.01,'Стандартные программы'!J462,ROUNDDOWN('Параметры ПФ'!$N$7/IF(H462=0,I462,IF(I462&gt;H462,H462,I462)),0)*IF(H462=0,I462,IF(I462&gt;H462,H462,I462)))</f>
        <v>6196</v>
      </c>
      <c r="L462" s="3">
        <f t="shared" si="36"/>
        <v>92940</v>
      </c>
      <c r="M462" s="25">
        <f>IF(J462&lt;'Параметры ПФ'!$N$7+0.01,E462*F462*G462,ROUNDDOWN('Параметры ПФ'!$N$7/IF(H462=0,I462,IF(I462&gt;H462,H462,I462)),0)*G462)</f>
        <v>600</v>
      </c>
      <c r="N462" s="19">
        <f t="shared" si="37"/>
        <v>0</v>
      </c>
      <c r="O462" s="66" t="b">
        <f t="shared" si="38"/>
        <v>1</v>
      </c>
      <c r="P462" s="67">
        <f t="shared" si="39"/>
        <v>72</v>
      </c>
    </row>
    <row r="463" spans="1:16" x14ac:dyDescent="0.45">
      <c r="A463" s="90" t="s">
        <v>65</v>
      </c>
      <c r="B463" s="90" t="s">
        <v>298</v>
      </c>
      <c r="C463" s="90" t="s">
        <v>34</v>
      </c>
      <c r="D463" s="91">
        <v>36</v>
      </c>
      <c r="E463" s="91">
        <v>20</v>
      </c>
      <c r="F463" s="92">
        <v>2</v>
      </c>
      <c r="G463" s="93">
        <v>15</v>
      </c>
      <c r="H463" s="68">
        <f t="array" ref="H463">INDEX('Нормативные затраты по МЗ'!$C$2:$C$132,MATCH(A463&amp;C463,'Нормативные затраты по МЗ'!$A$2:$A$132&amp;'Нормативные затраты по МЗ'!$B$2:$B$132,0))</f>
        <v>154.9</v>
      </c>
      <c r="I463" s="3">
        <f>HLOOKUP($C463,'Параметры ПФ'!$F$3:$K$4,2,FALSE)</f>
        <v>155.04</v>
      </c>
      <c r="J463" s="3">
        <f t="shared" si="35"/>
        <v>6196</v>
      </c>
      <c r="K463" s="4">
        <f>IF(J463&lt;'Параметры ПФ'!$N$7+0.01,'Стандартные программы'!J463,ROUNDDOWN('Параметры ПФ'!$N$7/IF(H463=0,I463,IF(I463&gt;H463,H463,I463)),0)*IF(H463=0,I463,IF(I463&gt;H463,H463,I463)))</f>
        <v>6196</v>
      </c>
      <c r="L463" s="3">
        <f t="shared" si="36"/>
        <v>92940</v>
      </c>
      <c r="M463" s="25">
        <f>IF(J463&lt;'Параметры ПФ'!$N$7+0.01,E463*F463*G463,ROUNDDOWN('Параметры ПФ'!$N$7/IF(H463=0,I463,IF(I463&gt;H463,H463,I463)),0)*G463)</f>
        <v>600</v>
      </c>
      <c r="N463" s="19">
        <f t="shared" si="37"/>
        <v>0</v>
      </c>
      <c r="O463" s="66" t="b">
        <f t="shared" si="38"/>
        <v>1</v>
      </c>
      <c r="P463" s="67">
        <f t="shared" si="39"/>
        <v>72</v>
      </c>
    </row>
    <row r="464" spans="1:16" s="81" customFormat="1" x14ac:dyDescent="0.45">
      <c r="A464" s="90" t="s">
        <v>65</v>
      </c>
      <c r="B464" s="90" t="s">
        <v>299</v>
      </c>
      <c r="C464" s="90" t="s">
        <v>15</v>
      </c>
      <c r="D464" s="91">
        <v>36</v>
      </c>
      <c r="E464" s="91">
        <v>20</v>
      </c>
      <c r="F464" s="92">
        <v>2</v>
      </c>
      <c r="G464" s="93">
        <v>20</v>
      </c>
      <c r="H464" s="68">
        <f t="array" ref="H464">INDEX('Нормативные затраты по МЗ'!$C$2:$C$132,MATCH(A464&amp;C464,'Нормативные затраты по МЗ'!$A$2:$A$132&amp;'Нормативные затраты по МЗ'!$B$2:$B$132,0))</f>
        <v>154.9</v>
      </c>
      <c r="I464" s="3">
        <f>HLOOKUP($C464,'Параметры ПФ'!$F$3:$K$4,2,FALSE)</f>
        <v>155.04</v>
      </c>
      <c r="J464" s="3">
        <f t="shared" si="35"/>
        <v>6196</v>
      </c>
      <c r="K464" s="4">
        <f>IF(J464&lt;'Параметры ПФ'!$N$7+0.01,'Стандартные программы'!J464,ROUNDDOWN('Параметры ПФ'!$N$7/IF(H464=0,I464,IF(I464&gt;H464,H464,I464)),0)*IF(H464=0,I464,IF(I464&gt;H464,H464,I464)))</f>
        <v>6196</v>
      </c>
      <c r="L464" s="3">
        <f t="shared" si="36"/>
        <v>123920</v>
      </c>
      <c r="M464" s="25">
        <f>IF(J464&lt;'Параметры ПФ'!$N$7+0.01,E464*F464*G464,ROUNDDOWN('Параметры ПФ'!$N$7/IF(H464=0,I464,IF(I464&gt;H464,H464,I464)),0)*G464)</f>
        <v>800</v>
      </c>
      <c r="N464" s="19">
        <f t="shared" si="37"/>
        <v>0</v>
      </c>
      <c r="O464" s="66" t="b">
        <f t="shared" si="38"/>
        <v>1</v>
      </c>
      <c r="P464" s="67">
        <f t="shared" si="39"/>
        <v>72</v>
      </c>
    </row>
    <row r="465" spans="1:16" s="81" customFormat="1" x14ac:dyDescent="0.45">
      <c r="A465" s="90" t="s">
        <v>65</v>
      </c>
      <c r="B465" s="90" t="s">
        <v>300</v>
      </c>
      <c r="C465" s="90" t="s">
        <v>1</v>
      </c>
      <c r="D465" s="91">
        <v>36</v>
      </c>
      <c r="E465" s="91">
        <v>20</v>
      </c>
      <c r="F465" s="92">
        <v>2</v>
      </c>
      <c r="G465" s="93">
        <v>15</v>
      </c>
      <c r="H465" s="68">
        <f t="array" ref="H465">INDEX('Нормативные затраты по МЗ'!$C$2:$C$132,MATCH(A465&amp;C465,'Нормативные затраты по МЗ'!$A$2:$A$132&amp;'Нормативные затраты по МЗ'!$B$2:$B$132,0))</f>
        <v>154.9</v>
      </c>
      <c r="I465" s="3">
        <f>HLOOKUP($C465,'Параметры ПФ'!$F$3:$K$4,2,FALSE)</f>
        <v>155.04</v>
      </c>
      <c r="J465" s="3">
        <f t="shared" si="35"/>
        <v>6196</v>
      </c>
      <c r="K465" s="4">
        <f>IF(J465&lt;'Параметры ПФ'!$N$7+0.01,'Стандартные программы'!J465,ROUNDDOWN('Параметры ПФ'!$N$7/IF(H465=0,I465,IF(I465&gt;H465,H465,I465)),0)*IF(H465=0,I465,IF(I465&gt;H465,H465,I465)))</f>
        <v>6196</v>
      </c>
      <c r="L465" s="3">
        <f t="shared" si="36"/>
        <v>92940</v>
      </c>
      <c r="M465" s="25">
        <f>IF(J465&lt;'Параметры ПФ'!$N$7+0.01,E465*F465*G465,ROUNDDOWN('Параметры ПФ'!$N$7/IF(H465=0,I465,IF(I465&gt;H465,H465,I465)),0)*G465)</f>
        <v>600</v>
      </c>
      <c r="N465" s="19">
        <f t="shared" si="37"/>
        <v>0</v>
      </c>
      <c r="O465" s="66" t="b">
        <f t="shared" si="38"/>
        <v>1</v>
      </c>
      <c r="P465" s="67">
        <f t="shared" si="39"/>
        <v>72</v>
      </c>
    </row>
    <row r="466" spans="1:16" s="81" customFormat="1" x14ac:dyDescent="0.45">
      <c r="A466" s="90" t="s">
        <v>65</v>
      </c>
      <c r="B466" s="90" t="s">
        <v>301</v>
      </c>
      <c r="C466" s="90" t="s">
        <v>2</v>
      </c>
      <c r="D466" s="91">
        <v>36</v>
      </c>
      <c r="E466" s="91">
        <v>20</v>
      </c>
      <c r="F466" s="92">
        <v>2</v>
      </c>
      <c r="G466" s="93">
        <v>20</v>
      </c>
      <c r="H466" s="68">
        <f t="array" ref="H466">INDEX('Нормативные затраты по МЗ'!$C$2:$C$132,MATCH(A466&amp;C466,'Нормативные затраты по МЗ'!$A$2:$A$132&amp;'Нормативные затраты по МЗ'!$B$2:$B$132,0))</f>
        <v>154.9</v>
      </c>
      <c r="I466" s="3">
        <f>HLOOKUP($C466,'Параметры ПФ'!$F$3:$K$4,2,FALSE)</f>
        <v>155.04</v>
      </c>
      <c r="J466" s="3">
        <f t="shared" si="35"/>
        <v>6196</v>
      </c>
      <c r="K466" s="4">
        <f>IF(J466&lt;'Параметры ПФ'!$N$7+0.01,'Стандартные программы'!J466,ROUNDDOWN('Параметры ПФ'!$N$7/IF(H466=0,I466,IF(I466&gt;H466,H466,I466)),0)*IF(H466=0,I466,IF(I466&gt;H466,H466,I466)))</f>
        <v>6196</v>
      </c>
      <c r="L466" s="3">
        <f t="shared" si="36"/>
        <v>123920</v>
      </c>
      <c r="M466" s="25">
        <f>IF(J466&lt;'Параметры ПФ'!$N$7+0.01,E466*F466*G466,ROUNDDOWN('Параметры ПФ'!$N$7/IF(H466=0,I466,IF(I466&gt;H466,H466,I466)),0)*G466)</f>
        <v>800</v>
      </c>
      <c r="N466" s="19">
        <f t="shared" si="37"/>
        <v>0</v>
      </c>
      <c r="O466" s="66" t="b">
        <f t="shared" si="38"/>
        <v>1</v>
      </c>
      <c r="P466" s="67">
        <f t="shared" si="39"/>
        <v>72</v>
      </c>
    </row>
    <row r="467" spans="1:16" s="81" customFormat="1" x14ac:dyDescent="0.45">
      <c r="A467" s="90" t="s">
        <v>65</v>
      </c>
      <c r="B467" s="90" t="s">
        <v>303</v>
      </c>
      <c r="C467" s="90" t="s">
        <v>2</v>
      </c>
      <c r="D467" s="91">
        <v>36</v>
      </c>
      <c r="E467" s="91">
        <v>20</v>
      </c>
      <c r="F467" s="92">
        <v>2</v>
      </c>
      <c r="G467" s="93">
        <v>20</v>
      </c>
      <c r="H467" s="68">
        <f t="array" ref="H467">INDEX('Нормативные затраты по МЗ'!$C$2:$C$132,MATCH(A467&amp;C467,'Нормативные затраты по МЗ'!$A$2:$A$132&amp;'Нормативные затраты по МЗ'!$B$2:$B$132,0))</f>
        <v>154.9</v>
      </c>
      <c r="I467" s="3">
        <f>HLOOKUP($C467,'Параметры ПФ'!$F$3:$K$4,2,FALSE)</f>
        <v>155.04</v>
      </c>
      <c r="J467" s="3">
        <f t="shared" si="35"/>
        <v>6196</v>
      </c>
      <c r="K467" s="4">
        <f>IF(J467&lt;'Параметры ПФ'!$N$7+0.01,'Стандартные программы'!J467,ROUNDDOWN('Параметры ПФ'!$N$7/IF(H467=0,I467,IF(I467&gt;H467,H467,I467)),0)*IF(H467=0,I467,IF(I467&gt;H467,H467,I467)))</f>
        <v>6196</v>
      </c>
      <c r="L467" s="3">
        <f t="shared" si="36"/>
        <v>123920</v>
      </c>
      <c r="M467" s="25">
        <f>IF(J467&lt;'Параметры ПФ'!$N$7+0.01,E467*F467*G467,ROUNDDOWN('Параметры ПФ'!$N$7/IF(H467=0,I467,IF(I467&gt;H467,H467,I467)),0)*G467)</f>
        <v>800</v>
      </c>
      <c r="N467" s="19">
        <f t="shared" si="37"/>
        <v>0</v>
      </c>
      <c r="O467" s="66" t="b">
        <f t="shared" si="38"/>
        <v>1</v>
      </c>
      <c r="P467" s="67">
        <f t="shared" si="39"/>
        <v>72</v>
      </c>
    </row>
    <row r="468" spans="1:16" s="81" customFormat="1" x14ac:dyDescent="0.45">
      <c r="A468" s="90" t="s">
        <v>65</v>
      </c>
      <c r="B468" s="90" t="s">
        <v>304</v>
      </c>
      <c r="C468" s="90" t="s">
        <v>15</v>
      </c>
      <c r="D468" s="91">
        <v>36</v>
      </c>
      <c r="E468" s="91">
        <v>20</v>
      </c>
      <c r="F468" s="92">
        <v>2</v>
      </c>
      <c r="G468" s="93">
        <v>26</v>
      </c>
      <c r="H468" s="68">
        <f t="array" ref="H468">INDEX('Нормативные затраты по МЗ'!$C$2:$C$132,MATCH(A468&amp;C468,'Нормативные затраты по МЗ'!$A$2:$A$132&amp;'Нормативные затраты по МЗ'!$B$2:$B$132,0))</f>
        <v>154.9</v>
      </c>
      <c r="I468" s="3">
        <f>HLOOKUP($C468,'Параметры ПФ'!$F$3:$K$4,2,FALSE)</f>
        <v>155.04</v>
      </c>
      <c r="J468" s="3">
        <f t="shared" si="35"/>
        <v>6196</v>
      </c>
      <c r="K468" s="4">
        <f>IF(J468&lt;'Параметры ПФ'!$N$7+0.01,'Стандартные программы'!J468,ROUNDDOWN('Параметры ПФ'!$N$7/IF(H468=0,I468,IF(I468&gt;H468,H468,I468)),0)*IF(H468=0,I468,IF(I468&gt;H468,H468,I468)))</f>
        <v>6196</v>
      </c>
      <c r="L468" s="3">
        <f t="shared" si="36"/>
        <v>161096</v>
      </c>
      <c r="M468" s="25">
        <f>IF(J468&lt;'Параметры ПФ'!$N$7+0.01,E468*F468*G468,ROUNDDOWN('Параметры ПФ'!$N$7/IF(H468=0,I468,IF(I468&gt;H468,H468,I468)),0)*G468)</f>
        <v>1040</v>
      </c>
      <c r="N468" s="19">
        <f t="shared" si="37"/>
        <v>0</v>
      </c>
      <c r="O468" s="66" t="b">
        <f t="shared" si="38"/>
        <v>1</v>
      </c>
      <c r="P468" s="67">
        <f t="shared" si="39"/>
        <v>72</v>
      </c>
    </row>
    <row r="469" spans="1:16" s="81" customFormat="1" x14ac:dyDescent="0.45">
      <c r="A469" s="90" t="s">
        <v>65</v>
      </c>
      <c r="B469" s="90" t="s">
        <v>305</v>
      </c>
      <c r="C469" s="90" t="s">
        <v>15</v>
      </c>
      <c r="D469" s="91">
        <v>36</v>
      </c>
      <c r="E469" s="91">
        <v>20</v>
      </c>
      <c r="F469" s="92">
        <v>2</v>
      </c>
      <c r="G469" s="93">
        <v>26</v>
      </c>
      <c r="H469" s="68">
        <f t="array" ref="H469">INDEX('Нормативные затраты по МЗ'!$C$2:$C$132,MATCH(A469&amp;C469,'Нормативные затраты по МЗ'!$A$2:$A$132&amp;'Нормативные затраты по МЗ'!$B$2:$B$132,0))</f>
        <v>154.9</v>
      </c>
      <c r="I469" s="3">
        <f>HLOOKUP($C469,'Параметры ПФ'!$F$3:$K$4,2,FALSE)</f>
        <v>155.04</v>
      </c>
      <c r="J469" s="3">
        <f t="shared" si="35"/>
        <v>6196</v>
      </c>
      <c r="K469" s="4">
        <f>IF(J469&lt;'Параметры ПФ'!$N$7+0.01,'Стандартные программы'!J469,ROUNDDOWN('Параметры ПФ'!$N$7/IF(H469=0,I469,IF(I469&gt;H469,H469,I469)),0)*IF(H469=0,I469,IF(I469&gt;H469,H469,I469)))</f>
        <v>6196</v>
      </c>
      <c r="L469" s="3">
        <f t="shared" si="36"/>
        <v>161096</v>
      </c>
      <c r="M469" s="25">
        <f>IF(J469&lt;'Параметры ПФ'!$N$7+0.01,E469*F469*G469,ROUNDDOWN('Параметры ПФ'!$N$7/IF(H469=0,I469,IF(I469&gt;H469,H469,I469)),0)*G469)</f>
        <v>1040</v>
      </c>
      <c r="N469" s="19">
        <f t="shared" si="37"/>
        <v>0</v>
      </c>
      <c r="O469" s="66" t="b">
        <f t="shared" si="38"/>
        <v>1</v>
      </c>
      <c r="P469" s="67">
        <f t="shared" si="39"/>
        <v>72</v>
      </c>
    </row>
    <row r="470" spans="1:16" s="81" customFormat="1" x14ac:dyDescent="0.45">
      <c r="A470" s="90" t="s">
        <v>65</v>
      </c>
      <c r="B470" s="90" t="s">
        <v>232</v>
      </c>
      <c r="C470" s="90" t="s">
        <v>16</v>
      </c>
      <c r="D470" s="91">
        <v>36</v>
      </c>
      <c r="E470" s="91">
        <v>20</v>
      </c>
      <c r="F470" s="92">
        <v>1</v>
      </c>
      <c r="G470" s="93">
        <v>10</v>
      </c>
      <c r="H470" s="68">
        <f t="array" ref="H470">INDEX('Нормативные затраты по МЗ'!$C$2:$C$132,MATCH(A470&amp;C470,'Нормативные затраты по МЗ'!$A$2:$A$132&amp;'Нормативные затраты по МЗ'!$B$2:$B$132,0))</f>
        <v>154.9</v>
      </c>
      <c r="I470" s="3">
        <f>HLOOKUP($C470,'Параметры ПФ'!$F$3:$K$4,2,FALSE)</f>
        <v>155.04</v>
      </c>
      <c r="J470" s="3">
        <f t="shared" si="35"/>
        <v>3098</v>
      </c>
      <c r="K470" s="4">
        <f>IF(J470&lt;'Параметры ПФ'!$N$7+0.01,'Стандартные программы'!J470,ROUNDDOWN('Параметры ПФ'!$N$7/IF(H470=0,I470,IF(I470&gt;H470,H470,I470)),0)*IF(H470=0,I470,IF(I470&gt;H470,H470,I470)))</f>
        <v>3098</v>
      </c>
      <c r="L470" s="3">
        <f t="shared" si="36"/>
        <v>30980</v>
      </c>
      <c r="M470" s="25">
        <f>IF(J470&lt;'Параметры ПФ'!$N$7+0.01,E470*F470*G470,ROUNDDOWN('Параметры ПФ'!$N$7/IF(H470=0,I470,IF(I470&gt;H470,H470,I470)),0)*G470)</f>
        <v>200</v>
      </c>
      <c r="N470" s="19">
        <f t="shared" si="37"/>
        <v>0</v>
      </c>
      <c r="O470" s="66" t="b">
        <f t="shared" si="38"/>
        <v>1</v>
      </c>
      <c r="P470" s="67">
        <f t="shared" si="39"/>
        <v>36</v>
      </c>
    </row>
    <row r="471" spans="1:16" s="81" customFormat="1" x14ac:dyDescent="0.45">
      <c r="A471" s="90" t="s">
        <v>65</v>
      </c>
      <c r="B471" s="90" t="s">
        <v>306</v>
      </c>
      <c r="C471" s="90" t="s">
        <v>34</v>
      </c>
      <c r="D471" s="91">
        <v>36</v>
      </c>
      <c r="E471" s="91">
        <v>20</v>
      </c>
      <c r="F471" s="92">
        <v>2</v>
      </c>
      <c r="G471" s="93">
        <v>15</v>
      </c>
      <c r="H471" s="68">
        <f t="array" ref="H471">INDEX('Нормативные затраты по МЗ'!$C$2:$C$132,MATCH(A471&amp;C471,'Нормативные затраты по МЗ'!$A$2:$A$132&amp;'Нормативные затраты по МЗ'!$B$2:$B$132,0))</f>
        <v>154.9</v>
      </c>
      <c r="I471" s="3">
        <f>HLOOKUP($C471,'Параметры ПФ'!$F$3:$K$4,2,FALSE)</f>
        <v>155.04</v>
      </c>
      <c r="J471" s="3">
        <f t="shared" si="35"/>
        <v>6196</v>
      </c>
      <c r="K471" s="4">
        <f>IF(J471&lt;'Параметры ПФ'!$N$7+0.01,'Стандартные программы'!J471,ROUNDDOWN('Параметры ПФ'!$N$7/IF(H471=0,I471,IF(I471&gt;H471,H471,I471)),0)*IF(H471=0,I471,IF(I471&gt;H471,H471,I471)))</f>
        <v>6196</v>
      </c>
      <c r="L471" s="3">
        <f t="shared" si="36"/>
        <v>92940</v>
      </c>
      <c r="M471" s="25">
        <f>IF(J471&lt;'Параметры ПФ'!$N$7+0.01,E471*F471*G471,ROUNDDOWN('Параметры ПФ'!$N$7/IF(H471=0,I471,IF(I471&gt;H471,H471,I471)),0)*G471)</f>
        <v>600</v>
      </c>
      <c r="N471" s="19">
        <f t="shared" si="37"/>
        <v>0</v>
      </c>
      <c r="O471" s="66" t="b">
        <f t="shared" si="38"/>
        <v>1</v>
      </c>
      <c r="P471" s="67">
        <f t="shared" si="39"/>
        <v>72</v>
      </c>
    </row>
    <row r="472" spans="1:16" s="81" customFormat="1" x14ac:dyDescent="0.45">
      <c r="A472" s="90" t="s">
        <v>65</v>
      </c>
      <c r="B472" s="90" t="s">
        <v>307</v>
      </c>
      <c r="C472" s="90" t="s">
        <v>1</v>
      </c>
      <c r="D472" s="91">
        <v>36</v>
      </c>
      <c r="E472" s="91">
        <v>20</v>
      </c>
      <c r="F472" s="92">
        <v>2</v>
      </c>
      <c r="G472" s="93">
        <v>20</v>
      </c>
      <c r="H472" s="68">
        <f t="array" ref="H472">INDEX('Нормативные затраты по МЗ'!$C$2:$C$132,MATCH(A472&amp;C472,'Нормативные затраты по МЗ'!$A$2:$A$132&amp;'Нормативные затраты по МЗ'!$B$2:$B$132,0))</f>
        <v>154.9</v>
      </c>
      <c r="I472" s="3">
        <f>HLOOKUP($C472,'Параметры ПФ'!$F$3:$K$4,2,FALSE)</f>
        <v>155.04</v>
      </c>
      <c r="J472" s="3">
        <f t="shared" si="35"/>
        <v>6196</v>
      </c>
      <c r="K472" s="4">
        <f>IF(J472&lt;'Параметры ПФ'!$N$7+0.01,'Стандартные программы'!J472,ROUNDDOWN('Параметры ПФ'!$N$7/IF(H472=0,I472,IF(I472&gt;H472,H472,I472)),0)*IF(H472=0,I472,IF(I472&gt;H472,H472,I472)))</f>
        <v>6196</v>
      </c>
      <c r="L472" s="3">
        <f t="shared" si="36"/>
        <v>123920</v>
      </c>
      <c r="M472" s="25">
        <f>IF(J472&lt;'Параметры ПФ'!$N$7+0.01,E472*F472*G472,ROUNDDOWN('Параметры ПФ'!$N$7/IF(H472=0,I472,IF(I472&gt;H472,H472,I472)),0)*G472)</f>
        <v>800</v>
      </c>
      <c r="N472" s="19">
        <f t="shared" si="37"/>
        <v>0</v>
      </c>
      <c r="O472" s="66" t="b">
        <f t="shared" si="38"/>
        <v>1</v>
      </c>
      <c r="P472" s="67">
        <f t="shared" si="39"/>
        <v>72</v>
      </c>
    </row>
    <row r="473" spans="1:16" s="81" customFormat="1" x14ac:dyDescent="0.45">
      <c r="A473" s="90" t="s">
        <v>65</v>
      </c>
      <c r="B473" s="90" t="s">
        <v>308</v>
      </c>
      <c r="C473" s="90" t="s">
        <v>1</v>
      </c>
      <c r="D473" s="91">
        <v>36</v>
      </c>
      <c r="E473" s="91">
        <v>20</v>
      </c>
      <c r="F473" s="92">
        <v>2</v>
      </c>
      <c r="G473" s="93">
        <v>15</v>
      </c>
      <c r="H473" s="68">
        <f t="array" ref="H473">INDEX('Нормативные затраты по МЗ'!$C$2:$C$132,MATCH(A473&amp;C473,'Нормативные затраты по МЗ'!$A$2:$A$132&amp;'Нормативные затраты по МЗ'!$B$2:$B$132,0))</f>
        <v>154.9</v>
      </c>
      <c r="I473" s="3">
        <f>HLOOKUP($C473,'Параметры ПФ'!$F$3:$K$4,2,FALSE)</f>
        <v>155.04</v>
      </c>
      <c r="J473" s="3">
        <f t="shared" si="35"/>
        <v>6196</v>
      </c>
      <c r="K473" s="4">
        <f>IF(J473&lt;'Параметры ПФ'!$N$7+0.01,'Стандартные программы'!J473,ROUNDDOWN('Параметры ПФ'!$N$7/IF(H473=0,I473,IF(I473&gt;H473,H473,I473)),0)*IF(H473=0,I473,IF(I473&gt;H473,H473,I473)))</f>
        <v>6196</v>
      </c>
      <c r="L473" s="3">
        <f t="shared" si="36"/>
        <v>92940</v>
      </c>
      <c r="M473" s="25">
        <f>IF(J473&lt;'Параметры ПФ'!$N$7+0.01,E473*F473*G473,ROUNDDOWN('Параметры ПФ'!$N$7/IF(H473=0,I473,IF(I473&gt;H473,H473,I473)),0)*G473)</f>
        <v>600</v>
      </c>
      <c r="N473" s="19">
        <f t="shared" si="37"/>
        <v>0</v>
      </c>
      <c r="O473" s="66" t="b">
        <f t="shared" si="38"/>
        <v>1</v>
      </c>
      <c r="P473" s="67">
        <f t="shared" si="39"/>
        <v>72</v>
      </c>
    </row>
    <row r="474" spans="1:16" s="81" customFormat="1" x14ac:dyDescent="0.45">
      <c r="A474" s="90" t="s">
        <v>65</v>
      </c>
      <c r="B474" s="90" t="s">
        <v>309</v>
      </c>
      <c r="C474" s="90" t="s">
        <v>1</v>
      </c>
      <c r="D474" s="91">
        <v>36</v>
      </c>
      <c r="E474" s="91">
        <v>20</v>
      </c>
      <c r="F474" s="92">
        <v>2</v>
      </c>
      <c r="G474" s="93">
        <v>15</v>
      </c>
      <c r="H474" s="68">
        <f t="array" ref="H474">INDEX('Нормативные затраты по МЗ'!$C$2:$C$132,MATCH(A474&amp;C474,'Нормативные затраты по МЗ'!$A$2:$A$132&amp;'Нормативные затраты по МЗ'!$B$2:$B$132,0))</f>
        <v>154.9</v>
      </c>
      <c r="I474" s="3">
        <f>HLOOKUP($C474,'Параметры ПФ'!$F$3:$K$4,2,FALSE)</f>
        <v>155.04</v>
      </c>
      <c r="J474" s="3">
        <f t="shared" si="35"/>
        <v>6196</v>
      </c>
      <c r="K474" s="4">
        <f>IF(J474&lt;'Параметры ПФ'!$N$7+0.01,'Стандартные программы'!J474,ROUNDDOWN('Параметры ПФ'!$N$7/IF(H474=0,I474,IF(I474&gt;H474,H474,I474)),0)*IF(H474=0,I474,IF(I474&gt;H474,H474,I474)))</f>
        <v>6196</v>
      </c>
      <c r="L474" s="3">
        <f t="shared" si="36"/>
        <v>92940</v>
      </c>
      <c r="M474" s="25">
        <f>IF(J474&lt;'Параметры ПФ'!$N$7+0.01,E474*F474*G474,ROUNDDOWN('Параметры ПФ'!$N$7/IF(H474=0,I474,IF(I474&gt;H474,H474,I474)),0)*G474)</f>
        <v>600</v>
      </c>
      <c r="N474" s="19">
        <f t="shared" si="37"/>
        <v>0</v>
      </c>
      <c r="O474" s="66" t="b">
        <f t="shared" si="38"/>
        <v>1</v>
      </c>
      <c r="P474" s="67">
        <f t="shared" si="39"/>
        <v>72</v>
      </c>
    </row>
    <row r="475" spans="1:16" s="81" customFormat="1" x14ac:dyDescent="0.45">
      <c r="A475" s="90" t="s">
        <v>65</v>
      </c>
      <c r="B475" s="90" t="s">
        <v>310</v>
      </c>
      <c r="C475" s="90" t="s">
        <v>34</v>
      </c>
      <c r="D475" s="91">
        <v>36</v>
      </c>
      <c r="E475" s="91">
        <v>20</v>
      </c>
      <c r="F475" s="92">
        <v>2</v>
      </c>
      <c r="G475" s="93">
        <v>20</v>
      </c>
      <c r="H475" s="68">
        <f t="array" ref="H475">INDEX('Нормативные затраты по МЗ'!$C$2:$C$132,MATCH(A475&amp;C475,'Нормативные затраты по МЗ'!$A$2:$A$132&amp;'Нормативные затраты по МЗ'!$B$2:$B$132,0))</f>
        <v>154.9</v>
      </c>
      <c r="I475" s="3">
        <f>HLOOKUP($C475,'Параметры ПФ'!$F$3:$K$4,2,FALSE)</f>
        <v>155.04</v>
      </c>
      <c r="J475" s="3">
        <f t="shared" si="35"/>
        <v>6196</v>
      </c>
      <c r="K475" s="4">
        <f>IF(J475&lt;'Параметры ПФ'!$N$7+0.01,'Стандартные программы'!J475,ROUNDDOWN('Параметры ПФ'!$N$7/IF(H475=0,I475,IF(I475&gt;H475,H475,I475)),0)*IF(H475=0,I475,IF(I475&gt;H475,H475,I475)))</f>
        <v>6196</v>
      </c>
      <c r="L475" s="3">
        <f t="shared" si="36"/>
        <v>123920</v>
      </c>
      <c r="M475" s="25">
        <f>IF(J475&lt;'Параметры ПФ'!$N$7+0.01,E475*F475*G475,ROUNDDOWN('Параметры ПФ'!$N$7/IF(H475=0,I475,IF(I475&gt;H475,H475,I475)),0)*G475)</f>
        <v>800</v>
      </c>
      <c r="N475" s="19">
        <f t="shared" si="37"/>
        <v>0</v>
      </c>
      <c r="O475" s="66" t="b">
        <f t="shared" si="38"/>
        <v>1</v>
      </c>
      <c r="P475" s="67">
        <f t="shared" si="39"/>
        <v>72</v>
      </c>
    </row>
    <row r="476" spans="1:16" s="81" customFormat="1" x14ac:dyDescent="0.45">
      <c r="A476" s="90" t="s">
        <v>65</v>
      </c>
      <c r="B476" s="90" t="s">
        <v>311</v>
      </c>
      <c r="C476" s="90" t="s">
        <v>14</v>
      </c>
      <c r="D476" s="91">
        <v>36</v>
      </c>
      <c r="E476" s="91">
        <v>20</v>
      </c>
      <c r="F476" s="92">
        <v>2</v>
      </c>
      <c r="G476" s="93">
        <v>20</v>
      </c>
      <c r="H476" s="68">
        <f t="array" ref="H476">INDEX('Нормативные затраты по МЗ'!$C$2:$C$132,MATCH(A476&amp;C476,'Нормативные затраты по МЗ'!$A$2:$A$132&amp;'Нормативные затраты по МЗ'!$B$2:$B$132,0))</f>
        <v>154.9</v>
      </c>
      <c r="I476" s="3">
        <f>HLOOKUP($C476,'Параметры ПФ'!$F$3:$K$4,2,FALSE)</f>
        <v>155.04</v>
      </c>
      <c r="J476" s="3">
        <f t="shared" si="35"/>
        <v>6196</v>
      </c>
      <c r="K476" s="4">
        <f>IF(J476&lt;'Параметры ПФ'!$N$7+0.01,'Стандартные программы'!J476,ROUNDDOWN('Параметры ПФ'!$N$7/IF(H476=0,I476,IF(I476&gt;H476,H476,I476)),0)*IF(H476=0,I476,IF(I476&gt;H476,H476,I476)))</f>
        <v>6196</v>
      </c>
      <c r="L476" s="3">
        <f t="shared" si="36"/>
        <v>123920</v>
      </c>
      <c r="M476" s="25">
        <f>IF(J476&lt;'Параметры ПФ'!$N$7+0.01,E476*F476*G476,ROUNDDOWN('Параметры ПФ'!$N$7/IF(H476=0,I476,IF(I476&gt;H476,H476,I476)),0)*G476)</f>
        <v>800</v>
      </c>
      <c r="N476" s="19">
        <f t="shared" si="37"/>
        <v>0</v>
      </c>
      <c r="O476" s="66" t="b">
        <f t="shared" si="38"/>
        <v>1</v>
      </c>
      <c r="P476" s="67">
        <f t="shared" si="39"/>
        <v>72</v>
      </c>
    </row>
    <row r="477" spans="1:16" s="81" customFormat="1" x14ac:dyDescent="0.45">
      <c r="A477" s="90" t="s">
        <v>65</v>
      </c>
      <c r="B477" s="90" t="s">
        <v>312</v>
      </c>
      <c r="C477" s="90" t="s">
        <v>2</v>
      </c>
      <c r="D477" s="91">
        <v>36</v>
      </c>
      <c r="E477" s="91">
        <v>20</v>
      </c>
      <c r="F477" s="92">
        <v>2</v>
      </c>
      <c r="G477" s="93">
        <v>15</v>
      </c>
      <c r="H477" s="68">
        <f t="array" ref="H477">INDEX('Нормативные затраты по МЗ'!$C$2:$C$132,MATCH(A477&amp;C477,'Нормативные затраты по МЗ'!$A$2:$A$132&amp;'Нормативные затраты по МЗ'!$B$2:$B$132,0))</f>
        <v>154.9</v>
      </c>
      <c r="I477" s="3">
        <f>HLOOKUP($C477,'Параметры ПФ'!$F$3:$K$4,2,FALSE)</f>
        <v>155.04</v>
      </c>
      <c r="J477" s="3">
        <f t="shared" si="35"/>
        <v>6196</v>
      </c>
      <c r="K477" s="4">
        <f>IF(J477&lt;'Параметры ПФ'!$N$7+0.01,'Стандартные программы'!J477,ROUNDDOWN('Параметры ПФ'!$N$7/IF(H477=0,I477,IF(I477&gt;H477,H477,I477)),0)*IF(H477=0,I477,IF(I477&gt;H477,H477,I477)))</f>
        <v>6196</v>
      </c>
      <c r="L477" s="3">
        <f t="shared" si="36"/>
        <v>92940</v>
      </c>
      <c r="M477" s="25">
        <f>IF(J477&lt;'Параметры ПФ'!$N$7+0.01,E477*F477*G477,ROUNDDOWN('Параметры ПФ'!$N$7/IF(H477=0,I477,IF(I477&gt;H477,H477,I477)),0)*G477)</f>
        <v>600</v>
      </c>
      <c r="N477" s="19">
        <f t="shared" si="37"/>
        <v>0</v>
      </c>
      <c r="O477" s="66" t="b">
        <f t="shared" si="38"/>
        <v>1</v>
      </c>
      <c r="P477" s="67">
        <f t="shared" si="39"/>
        <v>72</v>
      </c>
    </row>
    <row r="478" spans="1:16" s="81" customFormat="1" x14ac:dyDescent="0.45">
      <c r="A478" s="90" t="s">
        <v>65</v>
      </c>
      <c r="B478" s="90" t="s">
        <v>220</v>
      </c>
      <c r="C478" s="90" t="s">
        <v>2</v>
      </c>
      <c r="D478" s="91">
        <v>36</v>
      </c>
      <c r="E478" s="91">
        <v>20</v>
      </c>
      <c r="F478" s="92">
        <v>2</v>
      </c>
      <c r="G478" s="93">
        <v>20</v>
      </c>
      <c r="H478" s="68">
        <f t="array" ref="H478">INDEX('Нормативные затраты по МЗ'!$C$2:$C$132,MATCH(A478&amp;C478,'Нормативные затраты по МЗ'!$A$2:$A$132&amp;'Нормативные затраты по МЗ'!$B$2:$B$132,0))</f>
        <v>154.9</v>
      </c>
      <c r="I478" s="3">
        <f>HLOOKUP($C478,'Параметры ПФ'!$F$3:$K$4,2,FALSE)</f>
        <v>155.04</v>
      </c>
      <c r="J478" s="3">
        <f t="shared" si="35"/>
        <v>6196</v>
      </c>
      <c r="K478" s="4">
        <f>IF(J478&lt;'Параметры ПФ'!$N$7+0.01,'Стандартные программы'!J478,ROUNDDOWN('Параметры ПФ'!$N$7/IF(H478=0,I478,IF(I478&gt;H478,H478,I478)),0)*IF(H478=0,I478,IF(I478&gt;H478,H478,I478)))</f>
        <v>6196</v>
      </c>
      <c r="L478" s="3">
        <f t="shared" si="36"/>
        <v>123920</v>
      </c>
      <c r="M478" s="25">
        <f>IF(J478&lt;'Параметры ПФ'!$N$7+0.01,E478*F478*G478,ROUNDDOWN('Параметры ПФ'!$N$7/IF(H478=0,I478,IF(I478&gt;H478,H478,I478)),0)*G478)</f>
        <v>800</v>
      </c>
      <c r="N478" s="19">
        <f t="shared" si="37"/>
        <v>0</v>
      </c>
      <c r="O478" s="66" t="b">
        <f t="shared" si="38"/>
        <v>1</v>
      </c>
      <c r="P478" s="67">
        <f t="shared" si="39"/>
        <v>72</v>
      </c>
    </row>
    <row r="479" spans="1:16" s="81" customFormat="1" x14ac:dyDescent="0.45">
      <c r="A479" s="90" t="s">
        <v>65</v>
      </c>
      <c r="B479" s="90" t="s">
        <v>2226</v>
      </c>
      <c r="C479" s="90" t="s">
        <v>2</v>
      </c>
      <c r="D479" s="91">
        <v>36</v>
      </c>
      <c r="E479" s="91">
        <v>16</v>
      </c>
      <c r="F479" s="92">
        <v>2</v>
      </c>
      <c r="G479" s="92">
        <v>15</v>
      </c>
      <c r="H479" s="68">
        <f t="array" ref="H479">INDEX('Нормативные затраты по МЗ'!$C$2:$C$132,MATCH(A479&amp;C479,'Нормативные затраты по МЗ'!$A$2:$A$132&amp;'Нормативные затраты по МЗ'!$B$2:$B$132,0))</f>
        <v>154.9</v>
      </c>
      <c r="I479" s="3">
        <f>HLOOKUP($C479,'Параметры ПФ'!$F$3:$K$4,2,FALSE)</f>
        <v>155.04</v>
      </c>
      <c r="J479" s="3">
        <f t="shared" si="35"/>
        <v>4956.8</v>
      </c>
      <c r="K479" s="4">
        <f>IF(J479&lt;'Параметры ПФ'!$N$7+0.01,'Стандартные программы'!J479,ROUNDDOWN('Параметры ПФ'!$N$7/IF(H479=0,I479,IF(I479&gt;H479,H479,I479)),0)*IF(H479=0,I479,IF(I479&gt;H479,H479,I479)))</f>
        <v>4956.8</v>
      </c>
      <c r="L479" s="3">
        <f t="shared" si="36"/>
        <v>74352</v>
      </c>
      <c r="M479" s="25">
        <f>IF(J479&lt;'Параметры ПФ'!$N$7+0.01,E479*F479*G479,ROUNDDOWN('Параметры ПФ'!$N$7/IF(H479=0,I479,IF(I479&gt;H479,H479,I479)),0)*G479)</f>
        <v>480</v>
      </c>
      <c r="N479" s="19">
        <f t="shared" si="37"/>
        <v>0</v>
      </c>
      <c r="O479" s="66" t="b">
        <f t="shared" si="38"/>
        <v>1</v>
      </c>
      <c r="P479" s="67">
        <f t="shared" si="39"/>
        <v>72</v>
      </c>
    </row>
    <row r="480" spans="1:16" s="81" customFormat="1" x14ac:dyDescent="0.45">
      <c r="A480" s="90" t="s">
        <v>65</v>
      </c>
      <c r="B480" s="90" t="s">
        <v>2226</v>
      </c>
      <c r="C480" s="90" t="s">
        <v>2</v>
      </c>
      <c r="D480" s="91">
        <v>36</v>
      </c>
      <c r="E480" s="91">
        <v>16</v>
      </c>
      <c r="F480" s="92">
        <v>2</v>
      </c>
      <c r="G480" s="92">
        <v>15</v>
      </c>
      <c r="H480" s="68">
        <f t="array" ref="H480">INDEX('Нормативные затраты по МЗ'!$C$2:$C$132,MATCH(A480&amp;C480,'Нормативные затраты по МЗ'!$A$2:$A$132&amp;'Нормативные затраты по МЗ'!$B$2:$B$132,0))</f>
        <v>154.9</v>
      </c>
      <c r="I480" s="3">
        <f>HLOOKUP($C480,'Параметры ПФ'!$F$3:$K$4,2,FALSE)</f>
        <v>155.04</v>
      </c>
      <c r="J480" s="3">
        <f t="shared" si="35"/>
        <v>4956.8</v>
      </c>
      <c r="K480" s="4">
        <f>IF(J480&lt;'Параметры ПФ'!$N$7+0.01,'Стандартные программы'!J480,ROUNDDOWN('Параметры ПФ'!$N$7/IF(H480=0,I480,IF(I480&gt;H480,H480,I480)),0)*IF(H480=0,I480,IF(I480&gt;H480,H480,I480)))</f>
        <v>4956.8</v>
      </c>
      <c r="L480" s="3">
        <f t="shared" si="36"/>
        <v>74352</v>
      </c>
      <c r="M480" s="25">
        <f>IF(J480&lt;'Параметры ПФ'!$N$7+0.01,E480*F480*G480,ROUNDDOWN('Параметры ПФ'!$N$7/IF(H480=0,I480,IF(I480&gt;H480,H480,I480)),0)*G480)</f>
        <v>480</v>
      </c>
      <c r="N480" s="19">
        <f t="shared" si="37"/>
        <v>0</v>
      </c>
      <c r="O480" s="66" t="b">
        <f t="shared" si="38"/>
        <v>1</v>
      </c>
      <c r="P480" s="67">
        <f t="shared" si="39"/>
        <v>72</v>
      </c>
    </row>
    <row r="481" spans="1:16" s="81" customFormat="1" x14ac:dyDescent="0.45">
      <c r="A481" s="90" t="s">
        <v>65</v>
      </c>
      <c r="B481" s="90" t="s">
        <v>2227</v>
      </c>
      <c r="C481" s="90" t="s">
        <v>2</v>
      </c>
      <c r="D481" s="91">
        <v>36</v>
      </c>
      <c r="E481" s="91">
        <v>16</v>
      </c>
      <c r="F481" s="92">
        <v>2</v>
      </c>
      <c r="G481" s="92">
        <v>15</v>
      </c>
      <c r="H481" s="68">
        <f t="array" ref="H481">INDEX('Нормативные затраты по МЗ'!$C$2:$C$132,MATCH(A481&amp;C481,'Нормативные затраты по МЗ'!$A$2:$A$132&amp;'Нормативные затраты по МЗ'!$B$2:$B$132,0))</f>
        <v>154.9</v>
      </c>
      <c r="I481" s="3">
        <f>HLOOKUP($C481,'Параметры ПФ'!$F$3:$K$4,2,FALSE)</f>
        <v>155.04</v>
      </c>
      <c r="J481" s="3">
        <f t="shared" si="35"/>
        <v>4956.8</v>
      </c>
      <c r="K481" s="4">
        <f>IF(J481&lt;'Параметры ПФ'!$N$7+0.01,'Стандартные программы'!J481,ROUNDDOWN('Параметры ПФ'!$N$7/IF(H481=0,I481,IF(I481&gt;H481,H481,I481)),0)*IF(H481=0,I481,IF(I481&gt;H481,H481,I481)))</f>
        <v>4956.8</v>
      </c>
      <c r="L481" s="3">
        <f t="shared" si="36"/>
        <v>74352</v>
      </c>
      <c r="M481" s="25">
        <f>IF(J481&lt;'Параметры ПФ'!$N$7+0.01,E481*F481*G481,ROUNDDOWN('Параметры ПФ'!$N$7/IF(H481=0,I481,IF(I481&gt;H481,H481,I481)),0)*G481)</f>
        <v>480</v>
      </c>
      <c r="N481" s="19">
        <f t="shared" si="37"/>
        <v>0</v>
      </c>
      <c r="O481" s="66" t="b">
        <f t="shared" si="38"/>
        <v>1</v>
      </c>
      <c r="P481" s="67">
        <f t="shared" si="39"/>
        <v>72</v>
      </c>
    </row>
    <row r="482" spans="1:16" s="81" customFormat="1" x14ac:dyDescent="0.45">
      <c r="A482" s="90" t="s">
        <v>65</v>
      </c>
      <c r="B482" s="90" t="s">
        <v>2228</v>
      </c>
      <c r="C482" s="90" t="s">
        <v>2</v>
      </c>
      <c r="D482" s="91">
        <v>36</v>
      </c>
      <c r="E482" s="91">
        <v>16</v>
      </c>
      <c r="F482" s="92">
        <v>2</v>
      </c>
      <c r="G482" s="92">
        <v>15</v>
      </c>
      <c r="H482" s="68">
        <f t="array" ref="H482">INDEX('Нормативные затраты по МЗ'!$C$2:$C$132,MATCH(A482&amp;C482,'Нормативные затраты по МЗ'!$A$2:$A$132&amp;'Нормативные затраты по МЗ'!$B$2:$B$132,0))</f>
        <v>154.9</v>
      </c>
      <c r="I482" s="3">
        <f>HLOOKUP($C482,'Параметры ПФ'!$F$3:$K$4,2,FALSE)</f>
        <v>155.04</v>
      </c>
      <c r="J482" s="3">
        <f t="shared" si="35"/>
        <v>4956.8</v>
      </c>
      <c r="K482" s="4">
        <f>IF(J482&lt;'Параметры ПФ'!$N$7+0.01,'Стандартные программы'!J482,ROUNDDOWN('Параметры ПФ'!$N$7/IF(H482=0,I482,IF(I482&gt;H482,H482,I482)),0)*IF(H482=0,I482,IF(I482&gt;H482,H482,I482)))</f>
        <v>4956.8</v>
      </c>
      <c r="L482" s="3">
        <f t="shared" si="36"/>
        <v>74352</v>
      </c>
      <c r="M482" s="25">
        <f>IF(J482&lt;'Параметры ПФ'!$N$7+0.01,E482*F482*G482,ROUNDDOWN('Параметры ПФ'!$N$7/IF(H482=0,I482,IF(I482&gt;H482,H482,I482)),0)*G482)</f>
        <v>480</v>
      </c>
      <c r="N482" s="19">
        <f t="shared" si="37"/>
        <v>0</v>
      </c>
      <c r="O482" s="66" t="b">
        <f t="shared" si="38"/>
        <v>1</v>
      </c>
      <c r="P482" s="67">
        <f t="shared" si="39"/>
        <v>72</v>
      </c>
    </row>
    <row r="483" spans="1:16" s="81" customFormat="1" x14ac:dyDescent="0.45">
      <c r="A483" s="90" t="s">
        <v>65</v>
      </c>
      <c r="B483" s="90" t="s">
        <v>2229</v>
      </c>
      <c r="C483" s="90" t="s">
        <v>2</v>
      </c>
      <c r="D483" s="91">
        <v>36</v>
      </c>
      <c r="E483" s="91">
        <v>16</v>
      </c>
      <c r="F483" s="92">
        <v>2</v>
      </c>
      <c r="G483" s="92">
        <v>15</v>
      </c>
      <c r="H483" s="68">
        <f t="array" ref="H483">INDEX('Нормативные затраты по МЗ'!$C$2:$C$132,MATCH(A483&amp;C483,'Нормативные затраты по МЗ'!$A$2:$A$132&amp;'Нормативные затраты по МЗ'!$B$2:$B$132,0))</f>
        <v>154.9</v>
      </c>
      <c r="I483" s="3">
        <f>HLOOKUP($C483,'Параметры ПФ'!$F$3:$K$4,2,FALSE)</f>
        <v>155.04</v>
      </c>
      <c r="J483" s="3">
        <f t="shared" si="35"/>
        <v>4956.8</v>
      </c>
      <c r="K483" s="4">
        <f>IF(J483&lt;'Параметры ПФ'!$N$7+0.01,'Стандартные программы'!J483,ROUNDDOWN('Параметры ПФ'!$N$7/IF(H483=0,I483,IF(I483&gt;H483,H483,I483)),0)*IF(H483=0,I483,IF(I483&gt;H483,H483,I483)))</f>
        <v>4956.8</v>
      </c>
      <c r="L483" s="3">
        <f t="shared" si="36"/>
        <v>74352</v>
      </c>
      <c r="M483" s="25">
        <f>IF(J483&lt;'Параметры ПФ'!$N$7+0.01,E483*F483*G483,ROUNDDOWN('Параметры ПФ'!$N$7/IF(H483=0,I483,IF(I483&gt;H483,H483,I483)),0)*G483)</f>
        <v>480</v>
      </c>
      <c r="N483" s="19">
        <f t="shared" si="37"/>
        <v>0</v>
      </c>
      <c r="O483" s="66" t="b">
        <f t="shared" si="38"/>
        <v>1</v>
      </c>
      <c r="P483" s="67">
        <f t="shared" si="39"/>
        <v>72</v>
      </c>
    </row>
    <row r="484" spans="1:16" s="81" customFormat="1" x14ac:dyDescent="0.45">
      <c r="A484" s="90" t="s">
        <v>65</v>
      </c>
      <c r="B484" s="90" t="s">
        <v>2230</v>
      </c>
      <c r="C484" s="90" t="s">
        <v>2</v>
      </c>
      <c r="D484" s="91">
        <v>36</v>
      </c>
      <c r="E484" s="91">
        <v>16</v>
      </c>
      <c r="F484" s="92">
        <v>2</v>
      </c>
      <c r="G484" s="92">
        <v>15</v>
      </c>
      <c r="H484" s="68">
        <f t="array" ref="H484">INDEX('Нормативные затраты по МЗ'!$C$2:$C$132,MATCH(A484&amp;C484,'Нормативные затраты по МЗ'!$A$2:$A$132&amp;'Нормативные затраты по МЗ'!$B$2:$B$132,0))</f>
        <v>154.9</v>
      </c>
      <c r="I484" s="3">
        <f>HLOOKUP($C484,'Параметры ПФ'!$F$3:$K$4,2,FALSE)</f>
        <v>155.04</v>
      </c>
      <c r="J484" s="3">
        <f t="shared" si="35"/>
        <v>4956.8</v>
      </c>
      <c r="K484" s="4">
        <f>IF(J484&lt;'Параметры ПФ'!$N$7+0.01,'Стандартные программы'!J484,ROUNDDOWN('Параметры ПФ'!$N$7/IF(H484=0,I484,IF(I484&gt;H484,H484,I484)),0)*IF(H484=0,I484,IF(I484&gt;H484,H484,I484)))</f>
        <v>4956.8</v>
      </c>
      <c r="L484" s="3">
        <f t="shared" si="36"/>
        <v>74352</v>
      </c>
      <c r="M484" s="25">
        <f>IF(J484&lt;'Параметры ПФ'!$N$7+0.01,E484*F484*G484,ROUNDDOWN('Параметры ПФ'!$N$7/IF(H484=0,I484,IF(I484&gt;H484,H484,I484)),0)*G484)</f>
        <v>480</v>
      </c>
      <c r="N484" s="19">
        <f t="shared" si="37"/>
        <v>0</v>
      </c>
      <c r="O484" s="66" t="b">
        <f t="shared" si="38"/>
        <v>1</v>
      </c>
      <c r="P484" s="67">
        <f t="shared" si="39"/>
        <v>72</v>
      </c>
    </row>
    <row r="485" spans="1:16" s="81" customFormat="1" x14ac:dyDescent="0.45">
      <c r="A485" s="90" t="s">
        <v>65</v>
      </c>
      <c r="B485" s="90" t="s">
        <v>287</v>
      </c>
      <c r="C485" s="90" t="s">
        <v>14</v>
      </c>
      <c r="D485" s="91">
        <v>36</v>
      </c>
      <c r="E485" s="91">
        <v>16</v>
      </c>
      <c r="F485" s="92">
        <v>2</v>
      </c>
      <c r="G485" s="92">
        <v>15</v>
      </c>
      <c r="H485" s="68">
        <f t="array" ref="H485">INDEX('Нормативные затраты по МЗ'!$C$2:$C$132,MATCH(A485&amp;C485,'Нормативные затраты по МЗ'!$A$2:$A$132&amp;'Нормативные затраты по МЗ'!$B$2:$B$132,0))</f>
        <v>154.9</v>
      </c>
      <c r="I485" s="3">
        <f>HLOOKUP($C485,'Параметры ПФ'!$F$3:$K$4,2,FALSE)</f>
        <v>155.04</v>
      </c>
      <c r="J485" s="3">
        <f t="shared" si="35"/>
        <v>4956.8</v>
      </c>
      <c r="K485" s="4">
        <f>IF(J485&lt;'Параметры ПФ'!$N$7+0.01,'Стандартные программы'!J485,ROUNDDOWN('Параметры ПФ'!$N$7/IF(H485=0,I485,IF(I485&gt;H485,H485,I485)),0)*IF(H485=0,I485,IF(I485&gt;H485,H485,I485)))</f>
        <v>4956.8</v>
      </c>
      <c r="L485" s="3">
        <f t="shared" si="36"/>
        <v>74352</v>
      </c>
      <c r="M485" s="25">
        <f>IF(J485&lt;'Параметры ПФ'!$N$7+0.01,E485*F485*G485,ROUNDDOWN('Параметры ПФ'!$N$7/IF(H485=0,I485,IF(I485&gt;H485,H485,I485)),0)*G485)</f>
        <v>480</v>
      </c>
      <c r="N485" s="19">
        <f t="shared" si="37"/>
        <v>0</v>
      </c>
      <c r="O485" s="66" t="b">
        <f t="shared" si="38"/>
        <v>1</v>
      </c>
      <c r="P485" s="67">
        <f t="shared" si="39"/>
        <v>72</v>
      </c>
    </row>
    <row r="486" spans="1:16" s="81" customFormat="1" x14ac:dyDescent="0.45">
      <c r="A486" s="90" t="s">
        <v>65</v>
      </c>
      <c r="B486" s="90" t="s">
        <v>2231</v>
      </c>
      <c r="C486" s="90" t="s">
        <v>16</v>
      </c>
      <c r="D486" s="91">
        <v>36</v>
      </c>
      <c r="E486" s="91">
        <v>16</v>
      </c>
      <c r="F486" s="92">
        <v>2</v>
      </c>
      <c r="G486" s="92">
        <v>15</v>
      </c>
      <c r="H486" s="68">
        <f t="array" ref="H486">INDEX('Нормативные затраты по МЗ'!$C$2:$C$132,MATCH(A486&amp;C486,'Нормативные затраты по МЗ'!$A$2:$A$132&amp;'Нормативные затраты по МЗ'!$B$2:$B$132,0))</f>
        <v>154.9</v>
      </c>
      <c r="I486" s="3">
        <f>HLOOKUP($C486,'Параметры ПФ'!$F$3:$K$4,2,FALSE)</f>
        <v>155.04</v>
      </c>
      <c r="J486" s="3">
        <f t="shared" si="35"/>
        <v>4956.8</v>
      </c>
      <c r="K486" s="4">
        <f>IF(J486&lt;'Параметры ПФ'!$N$7+0.01,'Стандартные программы'!J486,ROUNDDOWN('Параметры ПФ'!$N$7/IF(H486=0,I486,IF(I486&gt;H486,H486,I486)),0)*IF(H486=0,I486,IF(I486&gt;H486,H486,I486)))</f>
        <v>4956.8</v>
      </c>
      <c r="L486" s="3">
        <f t="shared" si="36"/>
        <v>74352</v>
      </c>
      <c r="M486" s="25">
        <f>IF(J486&lt;'Параметры ПФ'!$N$7+0.01,E486*F486*G486,ROUNDDOWN('Параметры ПФ'!$N$7/IF(H486=0,I486,IF(I486&gt;H486,H486,I486)),0)*G486)</f>
        <v>480</v>
      </c>
      <c r="N486" s="19">
        <f t="shared" si="37"/>
        <v>0</v>
      </c>
      <c r="O486" s="66" t="b">
        <f t="shared" si="38"/>
        <v>1</v>
      </c>
      <c r="P486" s="67">
        <f t="shared" si="39"/>
        <v>72</v>
      </c>
    </row>
    <row r="487" spans="1:16" s="81" customFormat="1" x14ac:dyDescent="0.45">
      <c r="A487" s="90" t="s">
        <v>65</v>
      </c>
      <c r="B487" s="90" t="s">
        <v>2232</v>
      </c>
      <c r="C487" s="90" t="s">
        <v>1</v>
      </c>
      <c r="D487" s="91">
        <v>36</v>
      </c>
      <c r="E487" s="91">
        <v>16</v>
      </c>
      <c r="F487" s="92">
        <v>2</v>
      </c>
      <c r="G487" s="92">
        <v>15</v>
      </c>
      <c r="H487" s="68">
        <f t="array" ref="H487">INDEX('Нормативные затраты по МЗ'!$C$2:$C$132,MATCH(A487&amp;C487,'Нормативные затраты по МЗ'!$A$2:$A$132&amp;'Нормативные затраты по МЗ'!$B$2:$B$132,0))</f>
        <v>154.9</v>
      </c>
      <c r="I487" s="3">
        <f>HLOOKUP($C487,'Параметры ПФ'!$F$3:$K$4,2,FALSE)</f>
        <v>155.04</v>
      </c>
      <c r="J487" s="3">
        <f t="shared" si="35"/>
        <v>4956.8</v>
      </c>
      <c r="K487" s="4">
        <f>IF(J487&lt;'Параметры ПФ'!$N$7+0.01,'Стандартные программы'!J487,ROUNDDOWN('Параметры ПФ'!$N$7/IF(H487=0,I487,IF(I487&gt;H487,H487,I487)),0)*IF(H487=0,I487,IF(I487&gt;H487,H487,I487)))</f>
        <v>4956.8</v>
      </c>
      <c r="L487" s="3">
        <f t="shared" si="36"/>
        <v>74352</v>
      </c>
      <c r="M487" s="25">
        <f>IF(J487&lt;'Параметры ПФ'!$N$7+0.01,E487*F487*G487,ROUNDDOWN('Параметры ПФ'!$N$7/IF(H487=0,I487,IF(I487&gt;H487,H487,I487)),0)*G487)</f>
        <v>480</v>
      </c>
      <c r="N487" s="19">
        <f t="shared" si="37"/>
        <v>0</v>
      </c>
      <c r="O487" s="66" t="b">
        <f t="shared" si="38"/>
        <v>1</v>
      </c>
      <c r="P487" s="67">
        <f t="shared" si="39"/>
        <v>72</v>
      </c>
    </row>
    <row r="488" spans="1:16" s="81" customFormat="1" x14ac:dyDescent="0.45">
      <c r="A488" s="90" t="s">
        <v>65</v>
      </c>
      <c r="B488" s="90" t="s">
        <v>2233</v>
      </c>
      <c r="C488" s="90" t="s">
        <v>1</v>
      </c>
      <c r="D488" s="91">
        <v>36</v>
      </c>
      <c r="E488" s="91">
        <v>16</v>
      </c>
      <c r="F488" s="92">
        <v>2</v>
      </c>
      <c r="G488" s="92">
        <v>15</v>
      </c>
      <c r="H488" s="68">
        <f t="array" ref="H488">INDEX('Нормативные затраты по МЗ'!$C$2:$C$132,MATCH(A488&amp;C488,'Нормативные затраты по МЗ'!$A$2:$A$132&amp;'Нормативные затраты по МЗ'!$B$2:$B$132,0))</f>
        <v>154.9</v>
      </c>
      <c r="I488" s="3">
        <f>HLOOKUP($C488,'Параметры ПФ'!$F$3:$K$4,2,FALSE)</f>
        <v>155.04</v>
      </c>
      <c r="J488" s="3">
        <f t="shared" si="35"/>
        <v>4956.8</v>
      </c>
      <c r="K488" s="4">
        <f>IF(J488&lt;'Параметры ПФ'!$N$7+0.01,'Стандартные программы'!J488,ROUNDDOWN('Параметры ПФ'!$N$7/IF(H488=0,I488,IF(I488&gt;H488,H488,I488)),0)*IF(H488=0,I488,IF(I488&gt;H488,H488,I488)))</f>
        <v>4956.8</v>
      </c>
      <c r="L488" s="3">
        <f t="shared" si="36"/>
        <v>74352</v>
      </c>
      <c r="M488" s="25">
        <f>IF(J488&lt;'Параметры ПФ'!$N$7+0.01,E488*F488*G488,ROUNDDOWN('Параметры ПФ'!$N$7/IF(H488=0,I488,IF(I488&gt;H488,H488,I488)),0)*G488)</f>
        <v>480</v>
      </c>
      <c r="N488" s="19">
        <f t="shared" si="37"/>
        <v>0</v>
      </c>
      <c r="O488" s="66" t="b">
        <f t="shared" si="38"/>
        <v>1</v>
      </c>
      <c r="P488" s="67">
        <f t="shared" si="39"/>
        <v>72</v>
      </c>
    </row>
    <row r="489" spans="1:16" s="81" customFormat="1" x14ac:dyDescent="0.45">
      <c r="A489" s="90" t="s">
        <v>65</v>
      </c>
      <c r="B489" s="90" t="s">
        <v>2234</v>
      </c>
      <c r="C489" s="90" t="s">
        <v>1</v>
      </c>
      <c r="D489" s="91">
        <v>36</v>
      </c>
      <c r="E489" s="91">
        <v>16</v>
      </c>
      <c r="F489" s="92">
        <v>2</v>
      </c>
      <c r="G489" s="92">
        <v>15</v>
      </c>
      <c r="H489" s="68">
        <f t="array" ref="H489">INDEX('Нормативные затраты по МЗ'!$C$2:$C$132,MATCH(A489&amp;C489,'Нормативные затраты по МЗ'!$A$2:$A$132&amp;'Нормативные затраты по МЗ'!$B$2:$B$132,0))</f>
        <v>154.9</v>
      </c>
      <c r="I489" s="3">
        <f>HLOOKUP($C489,'Параметры ПФ'!$F$3:$K$4,2,FALSE)</f>
        <v>155.04</v>
      </c>
      <c r="J489" s="3">
        <f t="shared" si="35"/>
        <v>4956.8</v>
      </c>
      <c r="K489" s="4">
        <f>IF(J489&lt;'Параметры ПФ'!$N$7+0.01,'Стандартные программы'!J489,ROUNDDOWN('Параметры ПФ'!$N$7/IF(H489=0,I489,IF(I489&gt;H489,H489,I489)),0)*IF(H489=0,I489,IF(I489&gt;H489,H489,I489)))</f>
        <v>4956.8</v>
      </c>
      <c r="L489" s="3">
        <f t="shared" si="36"/>
        <v>74352</v>
      </c>
      <c r="M489" s="25">
        <f>IF(J489&lt;'Параметры ПФ'!$N$7+0.01,E489*F489*G489,ROUNDDOWN('Параметры ПФ'!$N$7/IF(H489=0,I489,IF(I489&gt;H489,H489,I489)),0)*G489)</f>
        <v>480</v>
      </c>
      <c r="N489" s="19">
        <f t="shared" si="37"/>
        <v>0</v>
      </c>
      <c r="O489" s="66" t="b">
        <f t="shared" si="38"/>
        <v>1</v>
      </c>
      <c r="P489" s="67">
        <f t="shared" si="39"/>
        <v>72</v>
      </c>
    </row>
    <row r="490" spans="1:16" s="81" customFormat="1" x14ac:dyDescent="0.45">
      <c r="A490" s="90" t="s">
        <v>65</v>
      </c>
      <c r="B490" s="90" t="s">
        <v>2235</v>
      </c>
      <c r="C490" s="90" t="s">
        <v>1</v>
      </c>
      <c r="D490" s="91">
        <v>36</v>
      </c>
      <c r="E490" s="91">
        <v>16</v>
      </c>
      <c r="F490" s="92">
        <v>2</v>
      </c>
      <c r="G490" s="92">
        <v>15</v>
      </c>
      <c r="H490" s="68">
        <f t="array" ref="H490">INDEX('Нормативные затраты по МЗ'!$C$2:$C$132,MATCH(A490&amp;C490,'Нормативные затраты по МЗ'!$A$2:$A$132&amp;'Нормативные затраты по МЗ'!$B$2:$B$132,0))</f>
        <v>154.9</v>
      </c>
      <c r="I490" s="3">
        <f>HLOOKUP($C490,'Параметры ПФ'!$F$3:$K$4,2,FALSE)</f>
        <v>155.04</v>
      </c>
      <c r="J490" s="3">
        <f t="shared" si="35"/>
        <v>4956.8</v>
      </c>
      <c r="K490" s="4">
        <f>IF(J490&lt;'Параметры ПФ'!$N$7+0.01,'Стандартные программы'!J490,ROUNDDOWN('Параметры ПФ'!$N$7/IF(H490=0,I490,IF(I490&gt;H490,H490,I490)),0)*IF(H490=0,I490,IF(I490&gt;H490,H490,I490)))</f>
        <v>4956.8</v>
      </c>
      <c r="L490" s="3">
        <f t="shared" si="36"/>
        <v>74352</v>
      </c>
      <c r="M490" s="25">
        <f>IF(J490&lt;'Параметры ПФ'!$N$7+0.01,E490*F490*G490,ROUNDDOWN('Параметры ПФ'!$N$7/IF(H490=0,I490,IF(I490&gt;H490,H490,I490)),0)*G490)</f>
        <v>480</v>
      </c>
      <c r="N490" s="19">
        <f t="shared" si="37"/>
        <v>0</v>
      </c>
      <c r="O490" s="66" t="b">
        <f t="shared" si="38"/>
        <v>1</v>
      </c>
      <c r="P490" s="67">
        <f t="shared" si="39"/>
        <v>72</v>
      </c>
    </row>
    <row r="491" spans="1:16" s="81" customFormat="1" x14ac:dyDescent="0.45">
      <c r="A491" s="90" t="s">
        <v>65</v>
      </c>
      <c r="B491" s="90" t="s">
        <v>2236</v>
      </c>
      <c r="C491" s="90" t="s">
        <v>1</v>
      </c>
      <c r="D491" s="91">
        <v>36</v>
      </c>
      <c r="E491" s="91">
        <v>16</v>
      </c>
      <c r="F491" s="92">
        <v>2</v>
      </c>
      <c r="G491" s="92">
        <v>15</v>
      </c>
      <c r="H491" s="68">
        <f t="array" ref="H491">INDEX('Нормативные затраты по МЗ'!$C$2:$C$132,MATCH(A491&amp;C491,'Нормативные затраты по МЗ'!$A$2:$A$132&amp;'Нормативные затраты по МЗ'!$B$2:$B$132,0))</f>
        <v>154.9</v>
      </c>
      <c r="I491" s="3">
        <f>HLOOKUP($C491,'Параметры ПФ'!$F$3:$K$4,2,FALSE)</f>
        <v>155.04</v>
      </c>
      <c r="J491" s="3">
        <f t="shared" si="35"/>
        <v>4956.8</v>
      </c>
      <c r="K491" s="4">
        <f>IF(J491&lt;'Параметры ПФ'!$N$7+0.01,'Стандартные программы'!J491,ROUNDDOWN('Параметры ПФ'!$N$7/IF(H491=0,I491,IF(I491&gt;H491,H491,I491)),0)*IF(H491=0,I491,IF(I491&gt;H491,H491,I491)))</f>
        <v>4956.8</v>
      </c>
      <c r="L491" s="3">
        <f t="shared" si="36"/>
        <v>74352</v>
      </c>
      <c r="M491" s="25">
        <f>IF(J491&lt;'Параметры ПФ'!$N$7+0.01,E491*F491*G491,ROUNDDOWN('Параметры ПФ'!$N$7/IF(H491=0,I491,IF(I491&gt;H491,H491,I491)),0)*G491)</f>
        <v>480</v>
      </c>
      <c r="N491" s="19">
        <f t="shared" si="37"/>
        <v>0</v>
      </c>
      <c r="O491" s="66" t="b">
        <f t="shared" si="38"/>
        <v>1</v>
      </c>
      <c r="P491" s="67">
        <f t="shared" si="39"/>
        <v>72</v>
      </c>
    </row>
    <row r="492" spans="1:16" s="81" customFormat="1" x14ac:dyDescent="0.45">
      <c r="A492" s="90" t="s">
        <v>65</v>
      </c>
      <c r="B492" s="90" t="s">
        <v>2237</v>
      </c>
      <c r="C492" s="90" t="s">
        <v>15</v>
      </c>
      <c r="D492" s="91">
        <v>36</v>
      </c>
      <c r="E492" s="91">
        <v>16</v>
      </c>
      <c r="F492" s="92">
        <v>2</v>
      </c>
      <c r="G492" s="92">
        <v>15</v>
      </c>
      <c r="H492" s="68">
        <f t="array" ref="H492">INDEX('Нормативные затраты по МЗ'!$C$2:$C$132,MATCH(A492&amp;C492,'Нормативные затраты по МЗ'!$A$2:$A$132&amp;'Нормативные затраты по МЗ'!$B$2:$B$132,0))</f>
        <v>154.9</v>
      </c>
      <c r="I492" s="3">
        <f>HLOOKUP($C492,'Параметры ПФ'!$F$3:$K$4,2,FALSE)</f>
        <v>155.04</v>
      </c>
      <c r="J492" s="3">
        <f t="shared" si="35"/>
        <v>4956.8</v>
      </c>
      <c r="K492" s="4">
        <f>IF(J492&lt;'Параметры ПФ'!$N$7+0.01,'Стандартные программы'!J492,ROUNDDOWN('Параметры ПФ'!$N$7/IF(H492=0,I492,IF(I492&gt;H492,H492,I492)),0)*IF(H492=0,I492,IF(I492&gt;H492,H492,I492)))</f>
        <v>4956.8</v>
      </c>
      <c r="L492" s="3">
        <f t="shared" si="36"/>
        <v>74352</v>
      </c>
      <c r="M492" s="25">
        <f>IF(J492&lt;'Параметры ПФ'!$N$7+0.01,E492*F492*G492,ROUNDDOWN('Параметры ПФ'!$N$7/IF(H492=0,I492,IF(I492&gt;H492,H492,I492)),0)*G492)</f>
        <v>480</v>
      </c>
      <c r="N492" s="19">
        <f t="shared" si="37"/>
        <v>0</v>
      </c>
      <c r="O492" s="66" t="b">
        <f t="shared" si="38"/>
        <v>1</v>
      </c>
      <c r="P492" s="67">
        <f t="shared" si="39"/>
        <v>72</v>
      </c>
    </row>
    <row r="493" spans="1:16" s="81" customFormat="1" x14ac:dyDescent="0.45">
      <c r="A493" s="90" t="s">
        <v>65</v>
      </c>
      <c r="B493" s="90" t="s">
        <v>2238</v>
      </c>
      <c r="C493" s="90" t="s">
        <v>34</v>
      </c>
      <c r="D493" s="91">
        <v>36</v>
      </c>
      <c r="E493" s="91">
        <v>16</v>
      </c>
      <c r="F493" s="92">
        <v>2</v>
      </c>
      <c r="G493" s="92">
        <v>15</v>
      </c>
      <c r="H493" s="68">
        <f t="array" ref="H493">INDEX('Нормативные затраты по МЗ'!$C$2:$C$132,MATCH(A493&amp;C493,'Нормативные затраты по МЗ'!$A$2:$A$132&amp;'Нормативные затраты по МЗ'!$B$2:$B$132,0))</f>
        <v>154.9</v>
      </c>
      <c r="I493" s="3">
        <f>HLOOKUP($C493,'Параметры ПФ'!$F$3:$K$4,2,FALSE)</f>
        <v>155.04</v>
      </c>
      <c r="J493" s="3">
        <f t="shared" si="35"/>
        <v>4956.8</v>
      </c>
      <c r="K493" s="4">
        <f>IF(J493&lt;'Параметры ПФ'!$N$7+0.01,'Стандартные программы'!J493,ROUNDDOWN('Параметры ПФ'!$N$7/IF(H493=0,I493,IF(I493&gt;H493,H493,I493)),0)*IF(H493=0,I493,IF(I493&gt;H493,H493,I493)))</f>
        <v>4956.8</v>
      </c>
      <c r="L493" s="3">
        <f t="shared" si="36"/>
        <v>74352</v>
      </c>
      <c r="M493" s="25">
        <f>IF(J493&lt;'Параметры ПФ'!$N$7+0.01,E493*F493*G493,ROUNDDOWN('Параметры ПФ'!$N$7/IF(H493=0,I493,IF(I493&gt;H493,H493,I493)),0)*G493)</f>
        <v>480</v>
      </c>
      <c r="N493" s="19">
        <f t="shared" si="37"/>
        <v>0</v>
      </c>
      <c r="O493" s="66" t="b">
        <f t="shared" si="38"/>
        <v>1</v>
      </c>
      <c r="P493" s="67">
        <f t="shared" si="39"/>
        <v>72</v>
      </c>
    </row>
    <row r="494" spans="1:16" s="81" customFormat="1" x14ac:dyDescent="0.45">
      <c r="A494" s="90" t="s">
        <v>65</v>
      </c>
      <c r="B494" s="90" t="s">
        <v>2239</v>
      </c>
      <c r="C494" s="90" t="s">
        <v>1</v>
      </c>
      <c r="D494" s="91">
        <v>36</v>
      </c>
      <c r="E494" s="91">
        <v>16</v>
      </c>
      <c r="F494" s="92">
        <v>2</v>
      </c>
      <c r="G494" s="92">
        <v>15</v>
      </c>
      <c r="H494" s="68">
        <f t="array" ref="H494">INDEX('Нормативные затраты по МЗ'!$C$2:$C$132,MATCH(A494&amp;C494,'Нормативные затраты по МЗ'!$A$2:$A$132&amp;'Нормативные затраты по МЗ'!$B$2:$B$132,0))</f>
        <v>154.9</v>
      </c>
      <c r="I494" s="3">
        <f>HLOOKUP($C494,'Параметры ПФ'!$F$3:$K$4,2,FALSE)</f>
        <v>155.04</v>
      </c>
      <c r="J494" s="3">
        <f t="shared" si="35"/>
        <v>4956.8</v>
      </c>
      <c r="K494" s="4">
        <f>IF(J494&lt;'Параметры ПФ'!$N$7+0.01,'Стандартные программы'!J494,ROUNDDOWN('Параметры ПФ'!$N$7/IF(H494=0,I494,IF(I494&gt;H494,H494,I494)),0)*IF(H494=0,I494,IF(I494&gt;H494,H494,I494)))</f>
        <v>4956.8</v>
      </c>
      <c r="L494" s="3">
        <f t="shared" si="36"/>
        <v>74352</v>
      </c>
      <c r="M494" s="25">
        <f>IF(J494&lt;'Параметры ПФ'!$N$7+0.01,E494*F494*G494,ROUNDDOWN('Параметры ПФ'!$N$7/IF(H494=0,I494,IF(I494&gt;H494,H494,I494)),0)*G494)</f>
        <v>480</v>
      </c>
      <c r="N494" s="19">
        <f t="shared" si="37"/>
        <v>0</v>
      </c>
      <c r="O494" s="66" t="b">
        <f t="shared" si="38"/>
        <v>1</v>
      </c>
      <c r="P494" s="67">
        <f t="shared" si="39"/>
        <v>72</v>
      </c>
    </row>
    <row r="495" spans="1:16" s="81" customFormat="1" x14ac:dyDescent="0.45">
      <c r="A495" s="90" t="s">
        <v>65</v>
      </c>
      <c r="B495" s="90" t="s">
        <v>2240</v>
      </c>
      <c r="C495" s="90" t="s">
        <v>15</v>
      </c>
      <c r="D495" s="91">
        <v>36</v>
      </c>
      <c r="E495" s="91">
        <v>16</v>
      </c>
      <c r="F495" s="92">
        <v>2</v>
      </c>
      <c r="G495" s="92">
        <v>15</v>
      </c>
      <c r="H495" s="68">
        <f t="array" ref="H495">INDEX('Нормативные затраты по МЗ'!$C$2:$C$132,MATCH(A495&amp;C495,'Нормативные затраты по МЗ'!$A$2:$A$132&amp;'Нормативные затраты по МЗ'!$B$2:$B$132,0))</f>
        <v>154.9</v>
      </c>
      <c r="I495" s="3">
        <f>HLOOKUP($C495,'Параметры ПФ'!$F$3:$K$4,2,FALSE)</f>
        <v>155.04</v>
      </c>
      <c r="J495" s="3">
        <f t="shared" si="35"/>
        <v>4956.8</v>
      </c>
      <c r="K495" s="4">
        <f>IF(J495&lt;'Параметры ПФ'!$N$7+0.01,'Стандартные программы'!J495,ROUNDDOWN('Параметры ПФ'!$N$7/IF(H495=0,I495,IF(I495&gt;H495,H495,I495)),0)*IF(H495=0,I495,IF(I495&gt;H495,H495,I495)))</f>
        <v>4956.8</v>
      </c>
      <c r="L495" s="3">
        <f t="shared" si="36"/>
        <v>74352</v>
      </c>
      <c r="M495" s="25">
        <f>IF(J495&lt;'Параметры ПФ'!$N$7+0.01,E495*F495*G495,ROUNDDOWN('Параметры ПФ'!$N$7/IF(H495=0,I495,IF(I495&gt;H495,H495,I495)),0)*G495)</f>
        <v>480</v>
      </c>
      <c r="N495" s="19">
        <f t="shared" si="37"/>
        <v>0</v>
      </c>
      <c r="O495" s="66" t="b">
        <f t="shared" si="38"/>
        <v>1</v>
      </c>
      <c r="P495" s="67">
        <f t="shared" si="39"/>
        <v>72</v>
      </c>
    </row>
    <row r="496" spans="1:16" s="81" customFormat="1" x14ac:dyDescent="0.45">
      <c r="A496" s="90" t="s">
        <v>65</v>
      </c>
      <c r="B496" s="90" t="s">
        <v>2240</v>
      </c>
      <c r="C496" s="90" t="s">
        <v>15</v>
      </c>
      <c r="D496" s="91">
        <v>36</v>
      </c>
      <c r="E496" s="91">
        <v>16</v>
      </c>
      <c r="F496" s="92">
        <v>2</v>
      </c>
      <c r="G496" s="92">
        <v>15</v>
      </c>
      <c r="H496" s="68">
        <f t="array" ref="H496">INDEX('Нормативные затраты по МЗ'!$C$2:$C$132,MATCH(A496&amp;C496,'Нормативные затраты по МЗ'!$A$2:$A$132&amp;'Нормативные затраты по МЗ'!$B$2:$B$132,0))</f>
        <v>154.9</v>
      </c>
      <c r="I496" s="3">
        <f>HLOOKUP($C496,'Параметры ПФ'!$F$3:$K$4,2,FALSE)</f>
        <v>155.04</v>
      </c>
      <c r="J496" s="3">
        <f t="shared" si="35"/>
        <v>4956.8</v>
      </c>
      <c r="K496" s="4">
        <f>IF(J496&lt;'Параметры ПФ'!$N$7+0.01,'Стандартные программы'!J496,ROUNDDOWN('Параметры ПФ'!$N$7/IF(H496=0,I496,IF(I496&gt;H496,H496,I496)),0)*IF(H496=0,I496,IF(I496&gt;H496,H496,I496)))</f>
        <v>4956.8</v>
      </c>
      <c r="L496" s="3">
        <f t="shared" si="36"/>
        <v>74352</v>
      </c>
      <c r="M496" s="25">
        <f>IF(J496&lt;'Параметры ПФ'!$N$7+0.01,E496*F496*G496,ROUNDDOWN('Параметры ПФ'!$N$7/IF(H496=0,I496,IF(I496&gt;H496,H496,I496)),0)*G496)</f>
        <v>480</v>
      </c>
      <c r="N496" s="19">
        <f t="shared" si="37"/>
        <v>0</v>
      </c>
      <c r="O496" s="66" t="b">
        <f t="shared" si="38"/>
        <v>1</v>
      </c>
      <c r="P496" s="67">
        <f t="shared" si="39"/>
        <v>72</v>
      </c>
    </row>
    <row r="497" spans="1:16" s="81" customFormat="1" x14ac:dyDescent="0.45">
      <c r="A497" s="90" t="s">
        <v>65</v>
      </c>
      <c r="B497" s="90" t="s">
        <v>296</v>
      </c>
      <c r="C497" s="90" t="s">
        <v>34</v>
      </c>
      <c r="D497" s="91">
        <v>36</v>
      </c>
      <c r="E497" s="91">
        <v>16</v>
      </c>
      <c r="F497" s="92">
        <v>2</v>
      </c>
      <c r="G497" s="92">
        <v>18</v>
      </c>
      <c r="H497" s="68">
        <f t="array" ref="H497">INDEX('Нормативные затраты по МЗ'!$C$2:$C$132,MATCH(A497&amp;C497,'Нормативные затраты по МЗ'!$A$2:$A$132&amp;'Нормативные затраты по МЗ'!$B$2:$B$132,0))</f>
        <v>154.9</v>
      </c>
      <c r="I497" s="3">
        <f>HLOOKUP($C497,'Параметры ПФ'!$F$3:$K$4,2,FALSE)</f>
        <v>155.04</v>
      </c>
      <c r="J497" s="3">
        <f t="shared" si="35"/>
        <v>4956.8</v>
      </c>
      <c r="K497" s="4">
        <f>IF(J497&lt;'Параметры ПФ'!$N$7+0.01,'Стандартные программы'!J497,ROUNDDOWN('Параметры ПФ'!$N$7/IF(H497=0,I497,IF(I497&gt;H497,H497,I497)),0)*IF(H497=0,I497,IF(I497&gt;H497,H497,I497)))</f>
        <v>4956.8</v>
      </c>
      <c r="L497" s="3">
        <f t="shared" si="36"/>
        <v>89222.399999999994</v>
      </c>
      <c r="M497" s="25">
        <f>IF(J497&lt;'Параметры ПФ'!$N$7+0.01,E497*F497*G497,ROUNDDOWN('Параметры ПФ'!$N$7/IF(H497=0,I497,IF(I497&gt;H497,H497,I497)),0)*G497)</f>
        <v>576</v>
      </c>
      <c r="N497" s="19">
        <f t="shared" si="37"/>
        <v>0</v>
      </c>
      <c r="O497" s="66" t="b">
        <f t="shared" si="38"/>
        <v>1</v>
      </c>
      <c r="P497" s="67">
        <f t="shared" si="39"/>
        <v>72</v>
      </c>
    </row>
    <row r="498" spans="1:16" s="81" customFormat="1" x14ac:dyDescent="0.45">
      <c r="A498" s="90" t="s">
        <v>65</v>
      </c>
      <c r="B498" s="90" t="s">
        <v>296</v>
      </c>
      <c r="C498" s="90" t="s">
        <v>34</v>
      </c>
      <c r="D498" s="91">
        <v>36</v>
      </c>
      <c r="E498" s="91">
        <v>16</v>
      </c>
      <c r="F498" s="92">
        <v>2</v>
      </c>
      <c r="G498" s="92">
        <v>18</v>
      </c>
      <c r="H498" s="68">
        <f t="array" ref="H498">INDEX('Нормативные затраты по МЗ'!$C$2:$C$132,MATCH(A498&amp;C498,'Нормативные затраты по МЗ'!$A$2:$A$132&amp;'Нормативные затраты по МЗ'!$B$2:$B$132,0))</f>
        <v>154.9</v>
      </c>
      <c r="I498" s="3">
        <f>HLOOKUP($C498,'Параметры ПФ'!$F$3:$K$4,2,FALSE)</f>
        <v>155.04</v>
      </c>
      <c r="J498" s="3">
        <f t="shared" si="35"/>
        <v>4956.8</v>
      </c>
      <c r="K498" s="4">
        <f>IF(J498&lt;'Параметры ПФ'!$N$7+0.01,'Стандартные программы'!J498,ROUNDDOWN('Параметры ПФ'!$N$7/IF(H498=0,I498,IF(I498&gt;H498,H498,I498)),0)*IF(H498=0,I498,IF(I498&gt;H498,H498,I498)))</f>
        <v>4956.8</v>
      </c>
      <c r="L498" s="3">
        <f t="shared" si="36"/>
        <v>89222.399999999994</v>
      </c>
      <c r="M498" s="25">
        <f>IF(J498&lt;'Параметры ПФ'!$N$7+0.01,E498*F498*G498,ROUNDDOWN('Параметры ПФ'!$N$7/IF(H498=0,I498,IF(I498&gt;H498,H498,I498)),0)*G498)</f>
        <v>576</v>
      </c>
      <c r="N498" s="19">
        <f t="shared" si="37"/>
        <v>0</v>
      </c>
      <c r="O498" s="66" t="b">
        <f t="shared" si="38"/>
        <v>1</v>
      </c>
      <c r="P498" s="67">
        <f t="shared" si="39"/>
        <v>72</v>
      </c>
    </row>
    <row r="499" spans="1:16" s="81" customFormat="1" x14ac:dyDescent="0.45">
      <c r="A499" s="90" t="s">
        <v>65</v>
      </c>
      <c r="B499" s="90" t="s">
        <v>296</v>
      </c>
      <c r="C499" s="90" t="s">
        <v>34</v>
      </c>
      <c r="D499" s="91">
        <v>36</v>
      </c>
      <c r="E499" s="91">
        <v>16</v>
      </c>
      <c r="F499" s="92">
        <v>2</v>
      </c>
      <c r="G499" s="92">
        <v>18</v>
      </c>
      <c r="H499" s="68">
        <f t="array" ref="H499">INDEX('Нормативные затраты по МЗ'!$C$2:$C$132,MATCH(A499&amp;C499,'Нормативные затраты по МЗ'!$A$2:$A$132&amp;'Нормативные затраты по МЗ'!$B$2:$B$132,0))</f>
        <v>154.9</v>
      </c>
      <c r="I499" s="3">
        <f>HLOOKUP($C499,'Параметры ПФ'!$F$3:$K$4,2,FALSE)</f>
        <v>155.04</v>
      </c>
      <c r="J499" s="3">
        <f t="shared" si="35"/>
        <v>4956.8</v>
      </c>
      <c r="K499" s="4">
        <f>IF(J499&lt;'Параметры ПФ'!$N$7+0.01,'Стандартные программы'!J499,ROUNDDOWN('Параметры ПФ'!$N$7/IF(H499=0,I499,IF(I499&gt;H499,H499,I499)),0)*IF(H499=0,I499,IF(I499&gt;H499,H499,I499)))</f>
        <v>4956.8</v>
      </c>
      <c r="L499" s="3">
        <f t="shared" si="36"/>
        <v>89222.399999999994</v>
      </c>
      <c r="M499" s="25">
        <f>IF(J499&lt;'Параметры ПФ'!$N$7+0.01,E499*F499*G499,ROUNDDOWN('Параметры ПФ'!$N$7/IF(H499=0,I499,IF(I499&gt;H499,H499,I499)),0)*G499)</f>
        <v>576</v>
      </c>
      <c r="N499" s="19">
        <f t="shared" si="37"/>
        <v>0</v>
      </c>
      <c r="O499" s="66" t="b">
        <f t="shared" si="38"/>
        <v>1</v>
      </c>
      <c r="P499" s="67">
        <f t="shared" si="39"/>
        <v>72</v>
      </c>
    </row>
    <row r="500" spans="1:16" s="81" customFormat="1" ht="18" customHeight="1" x14ac:dyDescent="0.45">
      <c r="A500" s="90" t="s">
        <v>65</v>
      </c>
      <c r="B500" s="90" t="s">
        <v>2241</v>
      </c>
      <c r="C500" s="90" t="s">
        <v>34</v>
      </c>
      <c r="D500" s="91">
        <v>36</v>
      </c>
      <c r="E500" s="91">
        <v>16</v>
      </c>
      <c r="F500" s="92">
        <v>2</v>
      </c>
      <c r="G500" s="92">
        <v>18</v>
      </c>
      <c r="H500" s="68">
        <f t="array" ref="H500">INDEX('Нормативные затраты по МЗ'!$C$2:$C$132,MATCH(A500&amp;C500,'Нормативные затраты по МЗ'!$A$2:$A$132&amp;'Нормативные затраты по МЗ'!$B$2:$B$132,0))</f>
        <v>154.9</v>
      </c>
      <c r="I500" s="3">
        <f>HLOOKUP($C500,'Параметры ПФ'!$F$3:$K$4,2,FALSE)</f>
        <v>155.04</v>
      </c>
      <c r="J500" s="3">
        <f t="shared" si="35"/>
        <v>4956.8</v>
      </c>
      <c r="K500" s="4">
        <f>IF(J500&lt;'Параметры ПФ'!$N$7+0.01,'Стандартные программы'!J500,ROUNDDOWN('Параметры ПФ'!$N$7/IF(H500=0,I500,IF(I500&gt;H500,H500,I500)),0)*IF(H500=0,I500,IF(I500&gt;H500,H500,I500)))</f>
        <v>4956.8</v>
      </c>
      <c r="L500" s="3">
        <f t="shared" si="36"/>
        <v>89222.399999999994</v>
      </c>
      <c r="M500" s="25">
        <f>IF(J500&lt;'Параметры ПФ'!$N$7+0.01,E500*F500*G500,ROUNDDOWN('Параметры ПФ'!$N$7/IF(H500=0,I500,IF(I500&gt;H500,H500,I500)),0)*G500)</f>
        <v>576</v>
      </c>
      <c r="N500" s="19">
        <f t="shared" si="37"/>
        <v>0</v>
      </c>
      <c r="O500" s="66" t="b">
        <f t="shared" si="38"/>
        <v>1</v>
      </c>
      <c r="P500" s="67">
        <f t="shared" si="39"/>
        <v>72</v>
      </c>
    </row>
    <row r="501" spans="1:16" s="81" customFormat="1" ht="18" customHeight="1" x14ac:dyDescent="0.45">
      <c r="A501" s="90" t="s">
        <v>65</v>
      </c>
      <c r="B501" s="90" t="s">
        <v>296</v>
      </c>
      <c r="C501" s="90" t="s">
        <v>34</v>
      </c>
      <c r="D501" s="91">
        <v>36</v>
      </c>
      <c r="E501" s="91">
        <v>16</v>
      </c>
      <c r="F501" s="92">
        <v>2</v>
      </c>
      <c r="G501" s="92">
        <v>18</v>
      </c>
      <c r="H501" s="68">
        <f t="array" ref="H501">INDEX('Нормативные затраты по МЗ'!$C$2:$C$132,MATCH(A501&amp;C501,'Нормативные затраты по МЗ'!$A$2:$A$132&amp;'Нормативные затраты по МЗ'!$B$2:$B$132,0))</f>
        <v>154.9</v>
      </c>
      <c r="I501" s="3">
        <f>HLOOKUP($C501,'Параметры ПФ'!$F$3:$K$4,2,FALSE)</f>
        <v>155.04</v>
      </c>
      <c r="J501" s="3">
        <f t="shared" si="35"/>
        <v>4956.8</v>
      </c>
      <c r="K501" s="4">
        <f>IF(J501&lt;'Параметры ПФ'!$N$7+0.01,'Стандартные программы'!J501,ROUNDDOWN('Параметры ПФ'!$N$7/IF(H501=0,I501,IF(I501&gt;H501,H501,I501)),0)*IF(H501=0,I501,IF(I501&gt;H501,H501,I501)))</f>
        <v>4956.8</v>
      </c>
      <c r="L501" s="3">
        <f t="shared" si="36"/>
        <v>89222.399999999994</v>
      </c>
      <c r="M501" s="25">
        <f>IF(J501&lt;'Параметры ПФ'!$N$7+0.01,E501*F501*G501,ROUNDDOWN('Параметры ПФ'!$N$7/IF(H501=0,I501,IF(I501&gt;H501,H501,I501)),0)*G501)</f>
        <v>576</v>
      </c>
      <c r="N501" s="19">
        <f t="shared" si="37"/>
        <v>0</v>
      </c>
      <c r="O501" s="66" t="b">
        <f t="shared" si="38"/>
        <v>1</v>
      </c>
      <c r="P501" s="67">
        <f t="shared" si="39"/>
        <v>72</v>
      </c>
    </row>
    <row r="502" spans="1:16" s="81" customFormat="1" x14ac:dyDescent="0.45">
      <c r="A502" s="90" t="s">
        <v>65</v>
      </c>
      <c r="B502" s="90" t="s">
        <v>2242</v>
      </c>
      <c r="C502" s="90" t="s">
        <v>34</v>
      </c>
      <c r="D502" s="91">
        <v>36</v>
      </c>
      <c r="E502" s="91">
        <v>16</v>
      </c>
      <c r="F502" s="92">
        <v>2</v>
      </c>
      <c r="G502" s="92">
        <v>15</v>
      </c>
      <c r="H502" s="68">
        <f t="array" ref="H502">INDEX('Нормативные затраты по МЗ'!$C$2:$C$132,MATCH(A502&amp;C502,'Нормативные затраты по МЗ'!$A$2:$A$132&amp;'Нормативные затраты по МЗ'!$B$2:$B$132,0))</f>
        <v>154.9</v>
      </c>
      <c r="I502" s="3">
        <f>HLOOKUP($C502,'Параметры ПФ'!$F$3:$K$4,2,FALSE)</f>
        <v>155.04</v>
      </c>
      <c r="J502" s="3">
        <f t="shared" si="35"/>
        <v>4956.8</v>
      </c>
      <c r="K502" s="4">
        <f>IF(J502&lt;'Параметры ПФ'!$N$7+0.01,'Стандартные программы'!J502,ROUNDDOWN('Параметры ПФ'!$N$7/IF(H502=0,I502,IF(I502&gt;H502,H502,I502)),0)*IF(H502=0,I502,IF(I502&gt;H502,H502,I502)))</f>
        <v>4956.8</v>
      </c>
      <c r="L502" s="3">
        <f t="shared" si="36"/>
        <v>74352</v>
      </c>
      <c r="M502" s="25">
        <f>IF(J502&lt;'Параметры ПФ'!$N$7+0.01,E502*F502*G502,ROUNDDOWN('Параметры ПФ'!$N$7/IF(H502=0,I502,IF(I502&gt;H502,H502,I502)),0)*G502)</f>
        <v>480</v>
      </c>
      <c r="N502" s="19">
        <f t="shared" si="37"/>
        <v>0</v>
      </c>
      <c r="O502" s="66" t="b">
        <f t="shared" si="38"/>
        <v>1</v>
      </c>
      <c r="P502" s="67">
        <f t="shared" si="39"/>
        <v>72</v>
      </c>
    </row>
    <row r="503" spans="1:16" s="81" customFormat="1" x14ac:dyDescent="0.45">
      <c r="A503" s="90" t="s">
        <v>65</v>
      </c>
      <c r="B503" s="90" t="s">
        <v>2243</v>
      </c>
      <c r="C503" s="90" t="s">
        <v>34</v>
      </c>
      <c r="D503" s="91">
        <v>36</v>
      </c>
      <c r="E503" s="91">
        <v>16</v>
      </c>
      <c r="F503" s="92">
        <v>2</v>
      </c>
      <c r="G503" s="92">
        <v>15</v>
      </c>
      <c r="H503" s="68">
        <f t="array" ref="H503">INDEX('Нормативные затраты по МЗ'!$C$2:$C$132,MATCH(A503&amp;C503,'Нормативные затраты по МЗ'!$A$2:$A$132&amp;'Нормативные затраты по МЗ'!$B$2:$B$132,0))</f>
        <v>154.9</v>
      </c>
      <c r="I503" s="3">
        <f>HLOOKUP($C503,'Параметры ПФ'!$F$3:$K$4,2,FALSE)</f>
        <v>155.04</v>
      </c>
      <c r="J503" s="3">
        <f t="shared" si="35"/>
        <v>4956.8</v>
      </c>
      <c r="K503" s="4">
        <f>IF(J503&lt;'Параметры ПФ'!$N$7+0.01,'Стандартные программы'!J503,ROUNDDOWN('Параметры ПФ'!$N$7/IF(H503=0,I503,IF(I503&gt;H503,H503,I503)),0)*IF(H503=0,I503,IF(I503&gt;H503,H503,I503)))</f>
        <v>4956.8</v>
      </c>
      <c r="L503" s="3">
        <f t="shared" si="36"/>
        <v>74352</v>
      </c>
      <c r="M503" s="25">
        <f>IF(J503&lt;'Параметры ПФ'!$N$7+0.01,E503*F503*G503,ROUNDDOWN('Параметры ПФ'!$N$7/IF(H503=0,I503,IF(I503&gt;H503,H503,I503)),0)*G503)</f>
        <v>480</v>
      </c>
      <c r="N503" s="19">
        <f t="shared" si="37"/>
        <v>0</v>
      </c>
      <c r="O503" s="66" t="b">
        <f t="shared" si="38"/>
        <v>1</v>
      </c>
      <c r="P503" s="67">
        <f t="shared" si="39"/>
        <v>72</v>
      </c>
    </row>
    <row r="504" spans="1:16" s="81" customFormat="1" x14ac:dyDescent="0.45">
      <c r="A504" s="90" t="s">
        <v>65</v>
      </c>
      <c r="B504" s="90" t="s">
        <v>297</v>
      </c>
      <c r="C504" s="90" t="s">
        <v>34</v>
      </c>
      <c r="D504" s="91">
        <v>36</v>
      </c>
      <c r="E504" s="91">
        <v>16</v>
      </c>
      <c r="F504" s="92">
        <v>2</v>
      </c>
      <c r="G504" s="92">
        <v>15</v>
      </c>
      <c r="H504" s="68">
        <f t="array" ref="H504">INDEX('Нормативные затраты по МЗ'!$C$2:$C$132,MATCH(A504&amp;C504,'Нормативные затраты по МЗ'!$A$2:$A$132&amp;'Нормативные затраты по МЗ'!$B$2:$B$132,0))</f>
        <v>154.9</v>
      </c>
      <c r="I504" s="3">
        <f>HLOOKUP($C504,'Параметры ПФ'!$F$3:$K$4,2,FALSE)</f>
        <v>155.04</v>
      </c>
      <c r="J504" s="3">
        <f t="shared" si="35"/>
        <v>4956.8</v>
      </c>
      <c r="K504" s="4">
        <f>IF(J504&lt;'Параметры ПФ'!$N$7+0.01,'Стандартные программы'!J504,ROUNDDOWN('Параметры ПФ'!$N$7/IF(H504=0,I504,IF(I504&gt;H504,H504,I504)),0)*IF(H504=0,I504,IF(I504&gt;H504,H504,I504)))</f>
        <v>4956.8</v>
      </c>
      <c r="L504" s="3">
        <f t="shared" si="36"/>
        <v>74352</v>
      </c>
      <c r="M504" s="25">
        <f>IF(J504&lt;'Параметры ПФ'!$N$7+0.01,E504*F504*G504,ROUNDDOWN('Параметры ПФ'!$N$7/IF(H504=0,I504,IF(I504&gt;H504,H504,I504)),0)*G504)</f>
        <v>480</v>
      </c>
      <c r="N504" s="19">
        <f t="shared" si="37"/>
        <v>0</v>
      </c>
      <c r="O504" s="66" t="b">
        <f t="shared" si="38"/>
        <v>1</v>
      </c>
      <c r="P504" s="67">
        <f t="shared" si="39"/>
        <v>72</v>
      </c>
    </row>
    <row r="505" spans="1:16" s="81" customFormat="1" x14ac:dyDescent="0.45">
      <c r="A505" s="90" t="s">
        <v>65</v>
      </c>
      <c r="B505" s="90" t="s">
        <v>297</v>
      </c>
      <c r="C505" s="90" t="s">
        <v>34</v>
      </c>
      <c r="D505" s="91">
        <v>36</v>
      </c>
      <c r="E505" s="91">
        <v>16</v>
      </c>
      <c r="F505" s="92">
        <v>2</v>
      </c>
      <c r="G505" s="92">
        <v>20</v>
      </c>
      <c r="H505" s="68">
        <f t="array" ref="H505">INDEX('Нормативные затраты по МЗ'!$C$2:$C$132,MATCH(A505&amp;C505,'Нормативные затраты по МЗ'!$A$2:$A$132&amp;'Нормативные затраты по МЗ'!$B$2:$B$132,0))</f>
        <v>154.9</v>
      </c>
      <c r="I505" s="3">
        <f>HLOOKUP($C505,'Параметры ПФ'!$F$3:$K$4,2,FALSE)</f>
        <v>155.04</v>
      </c>
      <c r="J505" s="3">
        <f t="shared" si="35"/>
        <v>4956.8</v>
      </c>
      <c r="K505" s="4">
        <f>IF(J505&lt;'Параметры ПФ'!$N$7+0.01,'Стандартные программы'!J505,ROUNDDOWN('Параметры ПФ'!$N$7/IF(H505=0,I505,IF(I505&gt;H505,H505,I505)),0)*IF(H505=0,I505,IF(I505&gt;H505,H505,I505)))</f>
        <v>4956.8</v>
      </c>
      <c r="L505" s="3">
        <f t="shared" si="36"/>
        <v>99136</v>
      </c>
      <c r="M505" s="25">
        <f>IF(J505&lt;'Параметры ПФ'!$N$7+0.01,E505*F505*G505,ROUNDDOWN('Параметры ПФ'!$N$7/IF(H505=0,I505,IF(I505&gt;H505,H505,I505)),0)*G505)</f>
        <v>640</v>
      </c>
      <c r="N505" s="19">
        <f t="shared" si="37"/>
        <v>0</v>
      </c>
      <c r="O505" s="66" t="b">
        <f t="shared" si="38"/>
        <v>1</v>
      </c>
      <c r="P505" s="67">
        <f t="shared" si="39"/>
        <v>72</v>
      </c>
    </row>
    <row r="506" spans="1:16" s="81" customFormat="1" x14ac:dyDescent="0.45">
      <c r="A506" s="90" t="s">
        <v>65</v>
      </c>
      <c r="B506" s="90" t="s">
        <v>2242</v>
      </c>
      <c r="C506" s="90" t="s">
        <v>34</v>
      </c>
      <c r="D506" s="91">
        <v>36</v>
      </c>
      <c r="E506" s="91">
        <v>16</v>
      </c>
      <c r="F506" s="92">
        <v>2</v>
      </c>
      <c r="G506" s="92">
        <v>22</v>
      </c>
      <c r="H506" s="68">
        <f t="array" ref="H506">INDEX('Нормативные затраты по МЗ'!$C$2:$C$132,MATCH(A506&amp;C506,'Нормативные затраты по МЗ'!$A$2:$A$132&amp;'Нормативные затраты по МЗ'!$B$2:$B$132,0))</f>
        <v>154.9</v>
      </c>
      <c r="I506" s="3">
        <f>HLOOKUP($C506,'Параметры ПФ'!$F$3:$K$4,2,FALSE)</f>
        <v>155.04</v>
      </c>
      <c r="J506" s="3">
        <f t="shared" si="35"/>
        <v>4956.8</v>
      </c>
      <c r="K506" s="4">
        <f>IF(J506&lt;'Параметры ПФ'!$N$7+0.01,'Стандартные программы'!J506,ROUNDDOWN('Параметры ПФ'!$N$7/IF(H506=0,I506,IF(I506&gt;H506,H506,I506)),0)*IF(H506=0,I506,IF(I506&gt;H506,H506,I506)))</f>
        <v>4956.8</v>
      </c>
      <c r="L506" s="3">
        <f t="shared" si="36"/>
        <v>109049.60000000001</v>
      </c>
      <c r="M506" s="25">
        <f>IF(J506&lt;'Параметры ПФ'!$N$7+0.01,E506*F506*G506,ROUNDDOWN('Параметры ПФ'!$N$7/IF(H506=0,I506,IF(I506&gt;H506,H506,I506)),0)*G506)</f>
        <v>704</v>
      </c>
      <c r="N506" s="19">
        <f t="shared" si="37"/>
        <v>0</v>
      </c>
      <c r="O506" s="66" t="b">
        <f t="shared" si="38"/>
        <v>1</v>
      </c>
      <c r="P506" s="67">
        <f t="shared" si="39"/>
        <v>72</v>
      </c>
    </row>
    <row r="507" spans="1:16" s="81" customFormat="1" x14ac:dyDescent="0.45">
      <c r="A507" s="90" t="s">
        <v>65</v>
      </c>
      <c r="B507" s="90" t="s">
        <v>302</v>
      </c>
      <c r="C507" s="90" t="s">
        <v>2</v>
      </c>
      <c r="D507" s="91">
        <v>36</v>
      </c>
      <c r="E507" s="91">
        <v>16</v>
      </c>
      <c r="F507" s="92">
        <v>2</v>
      </c>
      <c r="G507" s="92">
        <v>15</v>
      </c>
      <c r="H507" s="68">
        <f t="array" ref="H507">INDEX('Нормативные затраты по МЗ'!$C$2:$C$132,MATCH(A507&amp;C507,'Нормативные затраты по МЗ'!$A$2:$A$132&amp;'Нормативные затраты по МЗ'!$B$2:$B$132,0))</f>
        <v>154.9</v>
      </c>
      <c r="I507" s="3">
        <f>HLOOKUP($C507,'Параметры ПФ'!$F$3:$K$4,2,FALSE)</f>
        <v>155.04</v>
      </c>
      <c r="J507" s="3">
        <f t="shared" si="35"/>
        <v>4956.8</v>
      </c>
      <c r="K507" s="4">
        <f>IF(J507&lt;'Параметры ПФ'!$N$7+0.01,'Стандартные программы'!J507,ROUNDDOWN('Параметры ПФ'!$N$7/IF(H507=0,I507,IF(I507&gt;H507,H507,I507)),0)*IF(H507=0,I507,IF(I507&gt;H507,H507,I507)))</f>
        <v>4956.8</v>
      </c>
      <c r="L507" s="3">
        <f t="shared" si="36"/>
        <v>74352</v>
      </c>
      <c r="M507" s="25">
        <f>IF(J507&lt;'Параметры ПФ'!$N$7+0.01,E507*F507*G507,ROUNDDOWN('Параметры ПФ'!$N$7/IF(H507=0,I507,IF(I507&gt;H507,H507,I507)),0)*G507)</f>
        <v>480</v>
      </c>
      <c r="N507" s="19">
        <f t="shared" si="37"/>
        <v>0</v>
      </c>
      <c r="O507" s="66" t="b">
        <f t="shared" si="38"/>
        <v>1</v>
      </c>
      <c r="P507" s="67">
        <f t="shared" si="39"/>
        <v>72</v>
      </c>
    </row>
    <row r="508" spans="1:16" x14ac:dyDescent="0.45">
      <c r="A508" s="90" t="s">
        <v>65</v>
      </c>
      <c r="B508" s="90" t="s">
        <v>303</v>
      </c>
      <c r="C508" s="90" t="s">
        <v>2</v>
      </c>
      <c r="D508" s="91">
        <v>36</v>
      </c>
      <c r="E508" s="91">
        <v>16</v>
      </c>
      <c r="F508" s="92">
        <v>2</v>
      </c>
      <c r="G508" s="92">
        <v>15</v>
      </c>
      <c r="H508" s="68">
        <f t="array" ref="H508">INDEX('Нормативные затраты по МЗ'!$C$2:$C$132,MATCH(A508&amp;C508,'Нормативные затраты по МЗ'!$A$2:$A$132&amp;'Нормативные затраты по МЗ'!$B$2:$B$132,0))</f>
        <v>154.9</v>
      </c>
      <c r="I508" s="3">
        <f>HLOOKUP($C508,'Параметры ПФ'!$F$3:$K$4,2,FALSE)</f>
        <v>155.04</v>
      </c>
      <c r="J508" s="3">
        <f t="shared" si="35"/>
        <v>4956.8</v>
      </c>
      <c r="K508" s="4">
        <f>IF(J508&lt;'Параметры ПФ'!$N$7+0.01,'Стандартные программы'!J508,ROUNDDOWN('Параметры ПФ'!$N$7/IF(H508=0,I508,IF(I508&gt;H508,H508,I508)),0)*IF(H508=0,I508,IF(I508&gt;H508,H508,I508)))</f>
        <v>4956.8</v>
      </c>
      <c r="L508" s="3">
        <f t="shared" si="36"/>
        <v>74352</v>
      </c>
      <c r="M508" s="25">
        <f>IF(J508&lt;'Параметры ПФ'!$N$7+0.01,E508*F508*G508,ROUNDDOWN('Параметры ПФ'!$N$7/IF(H508=0,I508,IF(I508&gt;H508,H508,I508)),0)*G508)</f>
        <v>480</v>
      </c>
      <c r="N508" s="19">
        <f t="shared" si="37"/>
        <v>0</v>
      </c>
      <c r="O508" s="66" t="b">
        <f t="shared" si="38"/>
        <v>1</v>
      </c>
      <c r="P508" s="67">
        <f t="shared" si="39"/>
        <v>72</v>
      </c>
    </row>
    <row r="509" spans="1:16" x14ac:dyDescent="0.45">
      <c r="A509" s="90" t="s">
        <v>65</v>
      </c>
      <c r="B509" s="90" t="s">
        <v>2244</v>
      </c>
      <c r="C509" s="90" t="s">
        <v>15</v>
      </c>
      <c r="D509" s="91">
        <v>36</v>
      </c>
      <c r="E509" s="91">
        <v>16</v>
      </c>
      <c r="F509" s="92">
        <v>2</v>
      </c>
      <c r="G509" s="92">
        <v>25</v>
      </c>
      <c r="H509" s="68">
        <f t="array" ref="H509">INDEX('Нормативные затраты по МЗ'!$C$2:$C$132,MATCH(A509&amp;C509,'Нормативные затраты по МЗ'!$A$2:$A$132&amp;'Нормативные затраты по МЗ'!$B$2:$B$132,0))</f>
        <v>154.9</v>
      </c>
      <c r="I509" s="3">
        <f>HLOOKUP($C509,'Параметры ПФ'!$F$3:$K$4,2,FALSE)</f>
        <v>155.04</v>
      </c>
      <c r="J509" s="3">
        <f t="shared" si="35"/>
        <v>4956.8</v>
      </c>
      <c r="K509" s="4">
        <f>IF(J509&lt;'Параметры ПФ'!$N$7+0.01,'Стандартные программы'!J509,ROUNDDOWN('Параметры ПФ'!$N$7/IF(H509=0,I509,IF(I509&gt;H509,H509,I509)),0)*IF(H509=0,I509,IF(I509&gt;H509,H509,I509)))</f>
        <v>4956.8</v>
      </c>
      <c r="L509" s="3">
        <f t="shared" si="36"/>
        <v>123920</v>
      </c>
      <c r="M509" s="25">
        <f>IF(J509&lt;'Параметры ПФ'!$N$7+0.01,E509*F509*G509,ROUNDDOWN('Параметры ПФ'!$N$7/IF(H509=0,I509,IF(I509&gt;H509,H509,I509)),0)*G509)</f>
        <v>800</v>
      </c>
      <c r="N509" s="19">
        <f t="shared" si="37"/>
        <v>0</v>
      </c>
      <c r="O509" s="66" t="b">
        <f t="shared" si="38"/>
        <v>1</v>
      </c>
      <c r="P509" s="67">
        <f t="shared" si="39"/>
        <v>72</v>
      </c>
    </row>
    <row r="510" spans="1:16" x14ac:dyDescent="0.45">
      <c r="A510" s="90" t="s">
        <v>65</v>
      </c>
      <c r="B510" s="90" t="s">
        <v>2245</v>
      </c>
      <c r="C510" s="90" t="s">
        <v>15</v>
      </c>
      <c r="D510" s="91">
        <v>36</v>
      </c>
      <c r="E510" s="91">
        <v>16</v>
      </c>
      <c r="F510" s="92">
        <v>2</v>
      </c>
      <c r="G510" s="92">
        <v>25</v>
      </c>
      <c r="H510" s="68">
        <f t="array" ref="H510">INDEX('Нормативные затраты по МЗ'!$C$2:$C$132,MATCH(A510&amp;C510,'Нормативные затраты по МЗ'!$A$2:$A$132&amp;'Нормативные затраты по МЗ'!$B$2:$B$132,0))</f>
        <v>154.9</v>
      </c>
      <c r="I510" s="3">
        <f>HLOOKUP($C510,'Параметры ПФ'!$F$3:$K$4,2,FALSE)</f>
        <v>155.04</v>
      </c>
      <c r="J510" s="3">
        <f t="shared" si="35"/>
        <v>4956.8</v>
      </c>
      <c r="K510" s="4">
        <f>IF(J510&lt;'Параметры ПФ'!$N$7+0.01,'Стандартные программы'!J510,ROUNDDOWN('Параметры ПФ'!$N$7/IF(H510=0,I510,IF(I510&gt;H510,H510,I510)),0)*IF(H510=0,I510,IF(I510&gt;H510,H510,I510)))</f>
        <v>4956.8</v>
      </c>
      <c r="L510" s="3">
        <f t="shared" si="36"/>
        <v>123920</v>
      </c>
      <c r="M510" s="25">
        <f>IF(J510&lt;'Параметры ПФ'!$N$7+0.01,E510*F510*G510,ROUNDDOWN('Параметры ПФ'!$N$7/IF(H510=0,I510,IF(I510&gt;H510,H510,I510)),0)*G510)</f>
        <v>800</v>
      </c>
      <c r="N510" s="19">
        <f t="shared" si="37"/>
        <v>0</v>
      </c>
      <c r="O510" s="66" t="b">
        <f t="shared" si="38"/>
        <v>1</v>
      </c>
      <c r="P510" s="67">
        <f t="shared" si="39"/>
        <v>72</v>
      </c>
    </row>
    <row r="511" spans="1:16" x14ac:dyDescent="0.45">
      <c r="A511" s="90" t="s">
        <v>65</v>
      </c>
      <c r="B511" s="90" t="s">
        <v>232</v>
      </c>
      <c r="C511" s="90" t="s">
        <v>16</v>
      </c>
      <c r="D511" s="91">
        <v>36</v>
      </c>
      <c r="E511" s="91">
        <v>16</v>
      </c>
      <c r="F511" s="92">
        <v>2</v>
      </c>
      <c r="G511" s="92">
        <v>15</v>
      </c>
      <c r="H511" s="68">
        <f t="array" ref="H511">INDEX('Нормативные затраты по МЗ'!$C$2:$C$132,MATCH(A511&amp;C511,'Нормативные затраты по МЗ'!$A$2:$A$132&amp;'Нормативные затраты по МЗ'!$B$2:$B$132,0))</f>
        <v>154.9</v>
      </c>
      <c r="I511" s="3">
        <f>HLOOKUP($C511,'Параметры ПФ'!$F$3:$K$4,2,FALSE)</f>
        <v>155.04</v>
      </c>
      <c r="J511" s="3">
        <f t="shared" si="35"/>
        <v>4956.8</v>
      </c>
      <c r="K511" s="4">
        <f>IF(J511&lt;'Параметры ПФ'!$N$7+0.01,'Стандартные программы'!J511,ROUNDDOWN('Параметры ПФ'!$N$7/IF(H511=0,I511,IF(I511&gt;H511,H511,I511)),0)*IF(H511=0,I511,IF(I511&gt;H511,H511,I511)))</f>
        <v>4956.8</v>
      </c>
      <c r="L511" s="3">
        <f t="shared" si="36"/>
        <v>74352</v>
      </c>
      <c r="M511" s="25">
        <f>IF(J511&lt;'Параметры ПФ'!$N$7+0.01,E511*F511*G511,ROUNDDOWN('Параметры ПФ'!$N$7/IF(H511=0,I511,IF(I511&gt;H511,H511,I511)),0)*G511)</f>
        <v>480</v>
      </c>
      <c r="N511" s="19">
        <f t="shared" si="37"/>
        <v>0</v>
      </c>
      <c r="O511" s="66" t="b">
        <f t="shared" si="38"/>
        <v>1</v>
      </c>
      <c r="P511" s="67">
        <f t="shared" si="39"/>
        <v>72</v>
      </c>
    </row>
    <row r="512" spans="1:16" x14ac:dyDescent="0.45">
      <c r="A512" s="90" t="s">
        <v>65</v>
      </c>
      <c r="B512" s="90" t="s">
        <v>306</v>
      </c>
      <c r="C512" s="90" t="s">
        <v>34</v>
      </c>
      <c r="D512" s="91">
        <v>36</v>
      </c>
      <c r="E512" s="91">
        <v>16</v>
      </c>
      <c r="F512" s="92">
        <v>2</v>
      </c>
      <c r="G512" s="92">
        <v>15</v>
      </c>
      <c r="H512" s="68">
        <f t="array" ref="H512">INDEX('Нормативные затраты по МЗ'!$C$2:$C$132,MATCH(A512&amp;C512,'Нормативные затраты по МЗ'!$A$2:$A$132&amp;'Нормативные затраты по МЗ'!$B$2:$B$132,0))</f>
        <v>154.9</v>
      </c>
      <c r="I512" s="3">
        <f>HLOOKUP($C512,'Параметры ПФ'!$F$3:$K$4,2,FALSE)</f>
        <v>155.04</v>
      </c>
      <c r="J512" s="3">
        <f t="shared" si="35"/>
        <v>4956.8</v>
      </c>
      <c r="K512" s="4">
        <f>IF(J512&lt;'Параметры ПФ'!$N$7+0.01,'Стандартные программы'!J512,ROUNDDOWN('Параметры ПФ'!$N$7/IF(H512=0,I512,IF(I512&gt;H512,H512,I512)),0)*IF(H512=0,I512,IF(I512&gt;H512,H512,I512)))</f>
        <v>4956.8</v>
      </c>
      <c r="L512" s="3">
        <f t="shared" si="36"/>
        <v>74352</v>
      </c>
      <c r="M512" s="25">
        <f>IF(J512&lt;'Параметры ПФ'!$N$7+0.01,E512*F512*G512,ROUNDDOWN('Параметры ПФ'!$N$7/IF(H512=0,I512,IF(I512&gt;H512,H512,I512)),0)*G512)</f>
        <v>480</v>
      </c>
      <c r="N512" s="19">
        <f t="shared" si="37"/>
        <v>0</v>
      </c>
      <c r="O512" s="66" t="b">
        <f t="shared" si="38"/>
        <v>1</v>
      </c>
      <c r="P512" s="67">
        <f t="shared" si="39"/>
        <v>72</v>
      </c>
    </row>
    <row r="513" spans="1:16" x14ac:dyDescent="0.45">
      <c r="A513" s="90" t="s">
        <v>65</v>
      </c>
      <c r="B513" s="90" t="s">
        <v>307</v>
      </c>
      <c r="C513" s="90" t="s">
        <v>1</v>
      </c>
      <c r="D513" s="91">
        <v>36</v>
      </c>
      <c r="E513" s="91">
        <v>16</v>
      </c>
      <c r="F513" s="92">
        <v>2</v>
      </c>
      <c r="G513" s="92">
        <v>20</v>
      </c>
      <c r="H513" s="68">
        <f t="array" ref="H513">INDEX('Нормативные затраты по МЗ'!$C$2:$C$132,MATCH(A513&amp;C513,'Нормативные затраты по МЗ'!$A$2:$A$132&amp;'Нормативные затраты по МЗ'!$B$2:$B$132,0))</f>
        <v>154.9</v>
      </c>
      <c r="I513" s="3">
        <f>HLOOKUP($C513,'Параметры ПФ'!$F$3:$K$4,2,FALSE)</f>
        <v>155.04</v>
      </c>
      <c r="J513" s="3">
        <f t="shared" si="35"/>
        <v>4956.8</v>
      </c>
      <c r="K513" s="4">
        <f>IF(J513&lt;'Параметры ПФ'!$N$7+0.01,'Стандартные программы'!J513,ROUNDDOWN('Параметры ПФ'!$N$7/IF(H513=0,I513,IF(I513&gt;H513,H513,I513)),0)*IF(H513=0,I513,IF(I513&gt;H513,H513,I513)))</f>
        <v>4956.8</v>
      </c>
      <c r="L513" s="3">
        <f t="shared" si="36"/>
        <v>99136</v>
      </c>
      <c r="M513" s="25">
        <f>IF(J513&lt;'Параметры ПФ'!$N$7+0.01,E513*F513*G513,ROUNDDOWN('Параметры ПФ'!$N$7/IF(H513=0,I513,IF(I513&gt;H513,H513,I513)),0)*G513)</f>
        <v>640</v>
      </c>
      <c r="N513" s="19">
        <f t="shared" si="37"/>
        <v>0</v>
      </c>
      <c r="O513" s="66" t="b">
        <f t="shared" si="38"/>
        <v>1</v>
      </c>
      <c r="P513" s="67">
        <f t="shared" si="39"/>
        <v>72</v>
      </c>
    </row>
    <row r="514" spans="1:16" x14ac:dyDescent="0.45">
      <c r="A514" s="90" t="s">
        <v>65</v>
      </c>
      <c r="B514" s="90" t="s">
        <v>308</v>
      </c>
      <c r="C514" s="90" t="s">
        <v>1</v>
      </c>
      <c r="D514" s="91">
        <v>36</v>
      </c>
      <c r="E514" s="91">
        <v>16</v>
      </c>
      <c r="F514" s="92">
        <v>2</v>
      </c>
      <c r="G514" s="92">
        <v>15</v>
      </c>
      <c r="H514" s="68">
        <f t="array" ref="H514">INDEX('Нормативные затраты по МЗ'!$C$2:$C$132,MATCH(A514&amp;C514,'Нормативные затраты по МЗ'!$A$2:$A$132&amp;'Нормативные затраты по МЗ'!$B$2:$B$132,0))</f>
        <v>154.9</v>
      </c>
      <c r="I514" s="3">
        <f>HLOOKUP($C514,'Параметры ПФ'!$F$3:$K$4,2,FALSE)</f>
        <v>155.04</v>
      </c>
      <c r="J514" s="3">
        <f t="shared" ref="J514:J577" si="40">IF(H514=0,I514*F514*E514,IF(I514&gt;H514,H514*F514*E514,I514*F514*E514))</f>
        <v>4956.8</v>
      </c>
      <c r="K514" s="4">
        <f>IF(J514&lt;'Параметры ПФ'!$N$7+0.01,'Стандартные программы'!J514,ROUNDDOWN('Параметры ПФ'!$N$7/IF(H514=0,I514,IF(I514&gt;H514,H514,I514)),0)*IF(H514=0,I514,IF(I514&gt;H514,H514,I514)))</f>
        <v>4956.8</v>
      </c>
      <c r="L514" s="3">
        <f t="shared" ref="L514:L577" si="41">K514*G514</f>
        <v>74352</v>
      </c>
      <c r="M514" s="25">
        <f>IF(J514&lt;'Параметры ПФ'!$N$7+0.01,E514*F514*G514,ROUNDDOWN('Параметры ПФ'!$N$7/IF(H514=0,I514,IF(I514&gt;H514,H514,I514)),0)*G514)</f>
        <v>480</v>
      </c>
      <c r="N514" s="19">
        <f t="shared" ref="N514:N577" si="42">IF(H514=0,I514*F514*E514,IF(I514&gt;H514,H514*F514*E514,I514*F514*E514))-K514</f>
        <v>0</v>
      </c>
      <c r="O514" s="66" t="b">
        <f t="shared" ref="O514:O577" si="43">IF(I514&gt;=H514,TRUE,FALSE)</f>
        <v>1</v>
      </c>
      <c r="P514" s="67">
        <f t="shared" ref="P514:P577" si="44">D514*F514</f>
        <v>72</v>
      </c>
    </row>
    <row r="515" spans="1:16" x14ac:dyDescent="0.45">
      <c r="A515" s="90" t="s">
        <v>65</v>
      </c>
      <c r="B515" s="90" t="s">
        <v>309</v>
      </c>
      <c r="C515" s="90" t="s">
        <v>1</v>
      </c>
      <c r="D515" s="91">
        <v>36</v>
      </c>
      <c r="E515" s="91">
        <v>16</v>
      </c>
      <c r="F515" s="92">
        <v>2</v>
      </c>
      <c r="G515" s="92">
        <v>10</v>
      </c>
      <c r="H515" s="68">
        <f t="array" ref="H515">INDEX('Нормативные затраты по МЗ'!$C$2:$C$132,MATCH(A515&amp;C515,'Нормативные затраты по МЗ'!$A$2:$A$132&amp;'Нормативные затраты по МЗ'!$B$2:$B$132,0))</f>
        <v>154.9</v>
      </c>
      <c r="I515" s="3">
        <f>HLOOKUP($C515,'Параметры ПФ'!$F$3:$K$4,2,FALSE)</f>
        <v>155.04</v>
      </c>
      <c r="J515" s="3">
        <f t="shared" si="40"/>
        <v>4956.8</v>
      </c>
      <c r="K515" s="4">
        <f>IF(J515&lt;'Параметры ПФ'!$N$7+0.01,'Стандартные программы'!J515,ROUNDDOWN('Параметры ПФ'!$N$7/IF(H515=0,I515,IF(I515&gt;H515,H515,I515)),0)*IF(H515=0,I515,IF(I515&gt;H515,H515,I515)))</f>
        <v>4956.8</v>
      </c>
      <c r="L515" s="3">
        <f t="shared" si="41"/>
        <v>49568</v>
      </c>
      <c r="M515" s="25">
        <f>IF(J515&lt;'Параметры ПФ'!$N$7+0.01,E515*F515*G515,ROUNDDOWN('Параметры ПФ'!$N$7/IF(H515=0,I515,IF(I515&gt;H515,H515,I515)),0)*G515)</f>
        <v>320</v>
      </c>
      <c r="N515" s="19">
        <f t="shared" si="42"/>
        <v>0</v>
      </c>
      <c r="O515" s="66" t="b">
        <f t="shared" si="43"/>
        <v>1</v>
      </c>
      <c r="P515" s="67">
        <f t="shared" si="44"/>
        <v>72</v>
      </c>
    </row>
    <row r="516" spans="1:16" x14ac:dyDescent="0.45">
      <c r="A516" s="90" t="s">
        <v>65</v>
      </c>
      <c r="B516" s="90" t="s">
        <v>310</v>
      </c>
      <c r="C516" s="90" t="s">
        <v>34</v>
      </c>
      <c r="D516" s="91">
        <v>36</v>
      </c>
      <c r="E516" s="91">
        <v>16</v>
      </c>
      <c r="F516" s="92">
        <v>2</v>
      </c>
      <c r="G516" s="122">
        <v>19</v>
      </c>
      <c r="H516" s="68">
        <f t="array" ref="H516">INDEX('Нормативные затраты по МЗ'!$C$2:$C$132,MATCH(A516&amp;C516,'Нормативные затраты по МЗ'!$A$2:$A$132&amp;'Нормативные затраты по МЗ'!$B$2:$B$132,0))</f>
        <v>154.9</v>
      </c>
      <c r="I516" s="3">
        <f>HLOOKUP($C516,'Параметры ПФ'!$F$3:$K$4,2,FALSE)</f>
        <v>155.04</v>
      </c>
      <c r="J516" s="3">
        <f t="shared" si="40"/>
        <v>4956.8</v>
      </c>
      <c r="K516" s="4">
        <f>IF(J516&lt;'Параметры ПФ'!$N$7+0.01,'Стандартные программы'!J516,ROUNDDOWN('Параметры ПФ'!$N$7/IF(H516=0,I516,IF(I516&gt;H516,H516,I516)),0)*IF(H516=0,I516,IF(I516&gt;H516,H516,I516)))</f>
        <v>4956.8</v>
      </c>
      <c r="L516" s="3">
        <f t="shared" si="41"/>
        <v>94179.199999999997</v>
      </c>
      <c r="M516" s="25">
        <f>IF(J516&lt;'Параметры ПФ'!$N$7+0.01,E516*F516*G516,ROUNDDOWN('Параметры ПФ'!$N$7/IF(H516=0,I516,IF(I516&gt;H516,H516,I516)),0)*G516)</f>
        <v>608</v>
      </c>
      <c r="N516" s="19">
        <f t="shared" si="42"/>
        <v>0</v>
      </c>
      <c r="O516" s="66" t="b">
        <f t="shared" si="43"/>
        <v>1</v>
      </c>
      <c r="P516" s="67">
        <f t="shared" si="44"/>
        <v>72</v>
      </c>
    </row>
    <row r="517" spans="1:16" x14ac:dyDescent="0.45">
      <c r="A517" s="90" t="s">
        <v>65</v>
      </c>
      <c r="B517" s="90" t="s">
        <v>310</v>
      </c>
      <c r="C517" s="90" t="s">
        <v>34</v>
      </c>
      <c r="D517" s="91">
        <v>36</v>
      </c>
      <c r="E517" s="91">
        <v>16</v>
      </c>
      <c r="F517" s="92">
        <v>2</v>
      </c>
      <c r="G517" s="92">
        <v>18</v>
      </c>
      <c r="H517" s="68">
        <f t="array" ref="H517">INDEX('Нормативные затраты по МЗ'!$C$2:$C$132,MATCH(A517&amp;C517,'Нормативные затраты по МЗ'!$A$2:$A$132&amp;'Нормативные затраты по МЗ'!$B$2:$B$132,0))</f>
        <v>154.9</v>
      </c>
      <c r="I517" s="3">
        <f>HLOOKUP($C517,'Параметры ПФ'!$F$3:$K$4,2,FALSE)</f>
        <v>155.04</v>
      </c>
      <c r="J517" s="3">
        <f t="shared" si="40"/>
        <v>4956.8</v>
      </c>
      <c r="K517" s="4">
        <f>IF(J517&lt;'Параметры ПФ'!$N$7+0.01,'Стандартные программы'!J517,ROUNDDOWN('Параметры ПФ'!$N$7/IF(H517=0,I517,IF(I517&gt;H517,H517,I517)),0)*IF(H517=0,I517,IF(I517&gt;H517,H517,I517)))</f>
        <v>4956.8</v>
      </c>
      <c r="L517" s="3">
        <f t="shared" si="41"/>
        <v>89222.399999999994</v>
      </c>
      <c r="M517" s="25">
        <f>IF(J517&lt;'Параметры ПФ'!$N$7+0.01,E517*F517*G517,ROUNDDOWN('Параметры ПФ'!$N$7/IF(H517=0,I517,IF(I517&gt;H517,H517,I517)),0)*G517)</f>
        <v>576</v>
      </c>
      <c r="N517" s="19">
        <f t="shared" si="42"/>
        <v>0</v>
      </c>
      <c r="O517" s="66" t="b">
        <f t="shared" si="43"/>
        <v>1</v>
      </c>
      <c r="P517" s="67">
        <f t="shared" si="44"/>
        <v>72</v>
      </c>
    </row>
    <row r="518" spans="1:16" x14ac:dyDescent="0.45">
      <c r="A518" s="90" t="s">
        <v>65</v>
      </c>
      <c r="B518" s="90" t="s">
        <v>310</v>
      </c>
      <c r="C518" s="90" t="s">
        <v>34</v>
      </c>
      <c r="D518" s="91">
        <v>36</v>
      </c>
      <c r="E518" s="91">
        <v>16</v>
      </c>
      <c r="F518" s="92">
        <v>2</v>
      </c>
      <c r="G518" s="92">
        <v>15</v>
      </c>
      <c r="H518" s="68">
        <f t="array" ref="H518">INDEX('Нормативные затраты по МЗ'!$C$2:$C$132,MATCH(A518&amp;C518,'Нормативные затраты по МЗ'!$A$2:$A$132&amp;'Нормативные затраты по МЗ'!$B$2:$B$132,0))</f>
        <v>154.9</v>
      </c>
      <c r="I518" s="3">
        <f>HLOOKUP($C518,'Параметры ПФ'!$F$3:$K$4,2,FALSE)</f>
        <v>155.04</v>
      </c>
      <c r="J518" s="3">
        <f t="shared" si="40"/>
        <v>4956.8</v>
      </c>
      <c r="K518" s="4">
        <f>IF(J518&lt;'Параметры ПФ'!$N$7+0.01,'Стандартные программы'!J518,ROUNDDOWN('Параметры ПФ'!$N$7/IF(H518=0,I518,IF(I518&gt;H518,H518,I518)),0)*IF(H518=0,I518,IF(I518&gt;H518,H518,I518)))</f>
        <v>4956.8</v>
      </c>
      <c r="L518" s="3">
        <f t="shared" si="41"/>
        <v>74352</v>
      </c>
      <c r="M518" s="25">
        <f>IF(J518&lt;'Параметры ПФ'!$N$7+0.01,E518*F518*G518,ROUNDDOWN('Параметры ПФ'!$N$7/IF(H518=0,I518,IF(I518&gt;H518,H518,I518)),0)*G518)</f>
        <v>480</v>
      </c>
      <c r="N518" s="19">
        <f t="shared" si="42"/>
        <v>0</v>
      </c>
      <c r="O518" s="66" t="b">
        <f t="shared" si="43"/>
        <v>1</v>
      </c>
      <c r="P518" s="67">
        <f t="shared" si="44"/>
        <v>72</v>
      </c>
    </row>
    <row r="519" spans="1:16" x14ac:dyDescent="0.45">
      <c r="A519" s="90" t="s">
        <v>65</v>
      </c>
      <c r="B519" s="90" t="s">
        <v>2242</v>
      </c>
      <c r="C519" s="90" t="s">
        <v>34</v>
      </c>
      <c r="D519" s="91">
        <v>36</v>
      </c>
      <c r="E519" s="91">
        <v>16</v>
      </c>
      <c r="F519" s="92">
        <v>2</v>
      </c>
      <c r="G519" s="92">
        <v>20</v>
      </c>
      <c r="H519" s="68">
        <f t="array" ref="H519">INDEX('Нормативные затраты по МЗ'!$C$2:$C$132,MATCH(A519&amp;C519,'Нормативные затраты по МЗ'!$A$2:$A$132&amp;'Нормативные затраты по МЗ'!$B$2:$B$132,0))</f>
        <v>154.9</v>
      </c>
      <c r="I519" s="3">
        <f>HLOOKUP($C519,'Параметры ПФ'!$F$3:$K$4,2,FALSE)</f>
        <v>155.04</v>
      </c>
      <c r="J519" s="3">
        <f t="shared" si="40"/>
        <v>4956.8</v>
      </c>
      <c r="K519" s="4">
        <f>IF(J519&lt;'Параметры ПФ'!$N$7+0.01,'Стандартные программы'!J519,ROUNDDOWN('Параметры ПФ'!$N$7/IF(H519=0,I519,IF(I519&gt;H519,H519,I519)),0)*IF(H519=0,I519,IF(I519&gt;H519,H519,I519)))</f>
        <v>4956.8</v>
      </c>
      <c r="L519" s="3">
        <f t="shared" si="41"/>
        <v>99136</v>
      </c>
      <c r="M519" s="25">
        <f>IF(J519&lt;'Параметры ПФ'!$N$7+0.01,E519*F519*G519,ROUNDDOWN('Параметры ПФ'!$N$7/IF(H519=0,I519,IF(I519&gt;H519,H519,I519)),0)*G519)</f>
        <v>640</v>
      </c>
      <c r="N519" s="19">
        <f t="shared" si="42"/>
        <v>0</v>
      </c>
      <c r="O519" s="66" t="b">
        <f t="shared" si="43"/>
        <v>1</v>
      </c>
      <c r="P519" s="67">
        <f t="shared" si="44"/>
        <v>72</v>
      </c>
    </row>
    <row r="520" spans="1:16" x14ac:dyDescent="0.45">
      <c r="A520" s="90" t="s">
        <v>65</v>
      </c>
      <c r="B520" s="90" t="s">
        <v>2242</v>
      </c>
      <c r="C520" s="90" t="s">
        <v>34</v>
      </c>
      <c r="D520" s="91">
        <v>36</v>
      </c>
      <c r="E520" s="91">
        <v>16</v>
      </c>
      <c r="F520" s="92">
        <v>2</v>
      </c>
      <c r="G520" s="92">
        <v>20</v>
      </c>
      <c r="H520" s="68">
        <f t="array" ref="H520">INDEX('Нормативные затраты по МЗ'!$C$2:$C$132,MATCH(A520&amp;C520,'Нормативные затраты по МЗ'!$A$2:$A$132&amp;'Нормативные затраты по МЗ'!$B$2:$B$132,0))</f>
        <v>154.9</v>
      </c>
      <c r="I520" s="3">
        <f>HLOOKUP($C520,'Параметры ПФ'!$F$3:$K$4,2,FALSE)</f>
        <v>155.04</v>
      </c>
      <c r="J520" s="3">
        <f t="shared" si="40"/>
        <v>4956.8</v>
      </c>
      <c r="K520" s="4">
        <f>IF(J520&lt;'Параметры ПФ'!$N$7+0.01,'Стандартные программы'!J520,ROUNDDOWN('Параметры ПФ'!$N$7/IF(H520=0,I520,IF(I520&gt;H520,H520,I520)),0)*IF(H520=0,I520,IF(I520&gt;H520,H520,I520)))</f>
        <v>4956.8</v>
      </c>
      <c r="L520" s="3">
        <f t="shared" si="41"/>
        <v>99136</v>
      </c>
      <c r="M520" s="25">
        <f>IF(J520&lt;'Параметры ПФ'!$N$7+0.01,E520*F520*G520,ROUNDDOWN('Параметры ПФ'!$N$7/IF(H520=0,I520,IF(I520&gt;H520,H520,I520)),0)*G520)</f>
        <v>640</v>
      </c>
      <c r="N520" s="19">
        <f t="shared" si="42"/>
        <v>0</v>
      </c>
      <c r="O520" s="66" t="b">
        <f t="shared" si="43"/>
        <v>1</v>
      </c>
      <c r="P520" s="67">
        <f t="shared" si="44"/>
        <v>72</v>
      </c>
    </row>
    <row r="521" spans="1:16" x14ac:dyDescent="0.45">
      <c r="A521" s="90" t="s">
        <v>65</v>
      </c>
      <c r="B521" s="90" t="s">
        <v>2242</v>
      </c>
      <c r="C521" s="90" t="s">
        <v>34</v>
      </c>
      <c r="D521" s="91">
        <v>36</v>
      </c>
      <c r="E521" s="91">
        <v>16</v>
      </c>
      <c r="F521" s="92">
        <v>2</v>
      </c>
      <c r="G521" s="122">
        <v>20</v>
      </c>
      <c r="H521" s="68">
        <f t="array" ref="H521">INDEX('Нормативные затраты по МЗ'!$C$2:$C$132,MATCH(A521&amp;C521,'Нормативные затраты по МЗ'!$A$2:$A$132&amp;'Нормативные затраты по МЗ'!$B$2:$B$132,0))</f>
        <v>154.9</v>
      </c>
      <c r="I521" s="3">
        <f>HLOOKUP($C521,'Параметры ПФ'!$F$3:$K$4,2,FALSE)</f>
        <v>155.04</v>
      </c>
      <c r="J521" s="3">
        <f t="shared" si="40"/>
        <v>4956.8</v>
      </c>
      <c r="K521" s="4">
        <f>IF(J521&lt;'Параметры ПФ'!$N$7+0.01,'Стандартные программы'!J521,ROUNDDOWN('Параметры ПФ'!$N$7/IF(H521=0,I521,IF(I521&gt;H521,H521,I521)),0)*IF(H521=0,I521,IF(I521&gt;H521,H521,I521)))</f>
        <v>4956.8</v>
      </c>
      <c r="L521" s="3">
        <f t="shared" si="41"/>
        <v>99136</v>
      </c>
      <c r="M521" s="25">
        <f>IF(J521&lt;'Параметры ПФ'!$N$7+0.01,E521*F521*G521,ROUNDDOWN('Параметры ПФ'!$N$7/IF(H521=0,I521,IF(I521&gt;H521,H521,I521)),0)*G521)</f>
        <v>640</v>
      </c>
      <c r="N521" s="19">
        <f t="shared" si="42"/>
        <v>0</v>
      </c>
      <c r="O521" s="66" t="b">
        <f t="shared" si="43"/>
        <v>1</v>
      </c>
      <c r="P521" s="67">
        <f t="shared" si="44"/>
        <v>72</v>
      </c>
    </row>
    <row r="522" spans="1:16" x14ac:dyDescent="0.45">
      <c r="A522" s="90" t="s">
        <v>65</v>
      </c>
      <c r="B522" s="90" t="s">
        <v>296</v>
      </c>
      <c r="C522" s="90" t="s">
        <v>34</v>
      </c>
      <c r="D522" s="91">
        <v>36</v>
      </c>
      <c r="E522" s="91">
        <v>16</v>
      </c>
      <c r="F522" s="92">
        <v>2</v>
      </c>
      <c r="G522" s="122">
        <v>20</v>
      </c>
      <c r="H522" s="68">
        <f t="array" ref="H522">INDEX('Нормативные затраты по МЗ'!$C$2:$C$132,MATCH(A522&amp;C522,'Нормативные затраты по МЗ'!$A$2:$A$132&amp;'Нормативные затраты по МЗ'!$B$2:$B$132,0))</f>
        <v>154.9</v>
      </c>
      <c r="I522" s="3">
        <f>HLOOKUP($C522,'Параметры ПФ'!$F$3:$K$4,2,FALSE)</f>
        <v>155.04</v>
      </c>
      <c r="J522" s="3">
        <f t="shared" si="40"/>
        <v>4956.8</v>
      </c>
      <c r="K522" s="4">
        <f>IF(J522&lt;'Параметры ПФ'!$N$7+0.01,'Стандартные программы'!J522,ROUNDDOWN('Параметры ПФ'!$N$7/IF(H522=0,I522,IF(I522&gt;H522,H522,I522)),0)*IF(H522=0,I522,IF(I522&gt;H522,H522,I522)))</f>
        <v>4956.8</v>
      </c>
      <c r="L522" s="3">
        <f t="shared" si="41"/>
        <v>99136</v>
      </c>
      <c r="M522" s="25">
        <f>IF(J522&lt;'Параметры ПФ'!$N$7+0.01,E522*F522*G522,ROUNDDOWN('Параметры ПФ'!$N$7/IF(H522=0,I522,IF(I522&gt;H522,H522,I522)),0)*G522)</f>
        <v>640</v>
      </c>
      <c r="N522" s="19">
        <f t="shared" si="42"/>
        <v>0</v>
      </c>
      <c r="O522" s="66" t="b">
        <f t="shared" si="43"/>
        <v>1</v>
      </c>
      <c r="P522" s="67">
        <f t="shared" si="44"/>
        <v>72</v>
      </c>
    </row>
    <row r="523" spans="1:16" x14ac:dyDescent="0.45">
      <c r="A523" s="90" t="s">
        <v>66</v>
      </c>
      <c r="B523" s="90" t="s">
        <v>313</v>
      </c>
      <c r="C523" s="90" t="s">
        <v>1</v>
      </c>
      <c r="D523" s="91">
        <v>36</v>
      </c>
      <c r="E523" s="91">
        <v>20</v>
      </c>
      <c r="F523" s="92">
        <v>2</v>
      </c>
      <c r="G523" s="91">
        <v>15</v>
      </c>
      <c r="H523" s="68">
        <f t="array" ref="H523">INDEX('Нормативные затраты по МЗ'!$C$2:$C$132,MATCH(A523&amp;C523,'Нормативные затраты по МЗ'!$A$2:$A$132&amp;'Нормативные затраты по МЗ'!$B$2:$B$132,0))</f>
        <v>149.24</v>
      </c>
      <c r="I523" s="3">
        <f>HLOOKUP($C523,'Параметры ПФ'!$F$3:$K$4,2,FALSE)</f>
        <v>155.04</v>
      </c>
      <c r="J523" s="3">
        <f t="shared" si="40"/>
        <v>5969.6</v>
      </c>
      <c r="K523" s="4">
        <f>IF(J523&lt;'Параметры ПФ'!$N$7+0.01,'Стандартные программы'!J523,ROUNDDOWN('Параметры ПФ'!$N$7/IF(H523=0,I523,IF(I523&gt;H523,H523,I523)),0)*IF(H523=0,I523,IF(I523&gt;H523,H523,I523)))</f>
        <v>5969.6</v>
      </c>
      <c r="L523" s="3">
        <f t="shared" si="41"/>
        <v>89544</v>
      </c>
      <c r="M523" s="25">
        <f>IF(J523&lt;'Параметры ПФ'!$N$7+0.01,E523*F523*G523,ROUNDDOWN('Параметры ПФ'!$N$7/IF(H523=0,I523,IF(I523&gt;H523,H523,I523)),0)*G523)</f>
        <v>600</v>
      </c>
      <c r="N523" s="19">
        <f t="shared" si="42"/>
        <v>0</v>
      </c>
      <c r="O523" s="66" t="b">
        <f t="shared" si="43"/>
        <v>1</v>
      </c>
      <c r="P523" s="67">
        <f t="shared" si="44"/>
        <v>72</v>
      </c>
    </row>
    <row r="524" spans="1:16" x14ac:dyDescent="0.45">
      <c r="A524" s="90" t="s">
        <v>66</v>
      </c>
      <c r="B524" s="90" t="s">
        <v>314</v>
      </c>
      <c r="C524" s="90" t="s">
        <v>34</v>
      </c>
      <c r="D524" s="91">
        <v>36</v>
      </c>
      <c r="E524" s="91">
        <v>20</v>
      </c>
      <c r="F524" s="92">
        <v>2</v>
      </c>
      <c r="G524" s="91">
        <v>10</v>
      </c>
      <c r="H524" s="68">
        <f t="array" ref="H524">INDEX('Нормативные затраты по МЗ'!$C$2:$C$132,MATCH(A524&amp;C524,'Нормативные затраты по МЗ'!$A$2:$A$132&amp;'Нормативные затраты по МЗ'!$B$2:$B$132,0))</f>
        <v>149.24</v>
      </c>
      <c r="I524" s="3">
        <f>HLOOKUP($C524,'Параметры ПФ'!$F$3:$K$4,2,FALSE)</f>
        <v>155.04</v>
      </c>
      <c r="J524" s="3">
        <f t="shared" si="40"/>
        <v>5969.6</v>
      </c>
      <c r="K524" s="4">
        <f>IF(J524&lt;'Параметры ПФ'!$N$7+0.01,'Стандартные программы'!J524,ROUNDDOWN('Параметры ПФ'!$N$7/IF(H524=0,I524,IF(I524&gt;H524,H524,I524)),0)*IF(H524=0,I524,IF(I524&gt;H524,H524,I524)))</f>
        <v>5969.6</v>
      </c>
      <c r="L524" s="3">
        <f t="shared" si="41"/>
        <v>59696</v>
      </c>
      <c r="M524" s="25">
        <f>IF(J524&lt;'Параметры ПФ'!$N$7+0.01,E524*F524*G524,ROUNDDOWN('Параметры ПФ'!$N$7/IF(H524=0,I524,IF(I524&gt;H524,H524,I524)),0)*G524)</f>
        <v>400</v>
      </c>
      <c r="N524" s="19">
        <f t="shared" si="42"/>
        <v>0</v>
      </c>
      <c r="O524" s="66" t="b">
        <f t="shared" si="43"/>
        <v>1</v>
      </c>
      <c r="P524" s="67">
        <f t="shared" si="44"/>
        <v>72</v>
      </c>
    </row>
    <row r="525" spans="1:16" x14ac:dyDescent="0.45">
      <c r="A525" s="90" t="s">
        <v>66</v>
      </c>
      <c r="B525" s="90" t="s">
        <v>315</v>
      </c>
      <c r="C525" s="90" t="s">
        <v>34</v>
      </c>
      <c r="D525" s="91">
        <v>36</v>
      </c>
      <c r="E525" s="91">
        <v>20</v>
      </c>
      <c r="F525" s="92">
        <v>2</v>
      </c>
      <c r="G525" s="91">
        <v>8</v>
      </c>
      <c r="H525" s="68">
        <f t="array" ref="H525">INDEX('Нормативные затраты по МЗ'!$C$2:$C$132,MATCH(A525&amp;C525,'Нормативные затраты по МЗ'!$A$2:$A$132&amp;'Нормативные затраты по МЗ'!$B$2:$B$132,0))</f>
        <v>149.24</v>
      </c>
      <c r="I525" s="3">
        <f>HLOOKUP($C525,'Параметры ПФ'!$F$3:$K$4,2,FALSE)</f>
        <v>155.04</v>
      </c>
      <c r="J525" s="3">
        <f t="shared" si="40"/>
        <v>5969.6</v>
      </c>
      <c r="K525" s="4">
        <f>IF(J525&lt;'Параметры ПФ'!$N$7+0.01,'Стандартные программы'!J525,ROUNDDOWN('Параметры ПФ'!$N$7/IF(H525=0,I525,IF(I525&gt;H525,H525,I525)),0)*IF(H525=0,I525,IF(I525&gt;H525,H525,I525)))</f>
        <v>5969.6</v>
      </c>
      <c r="L525" s="3">
        <f t="shared" si="41"/>
        <v>47756.800000000003</v>
      </c>
      <c r="M525" s="25">
        <f>IF(J525&lt;'Параметры ПФ'!$N$7+0.01,E525*F525*G525,ROUNDDOWN('Параметры ПФ'!$N$7/IF(H525=0,I525,IF(I525&gt;H525,H525,I525)),0)*G525)</f>
        <v>320</v>
      </c>
      <c r="N525" s="19">
        <f t="shared" si="42"/>
        <v>0</v>
      </c>
      <c r="O525" s="66" t="b">
        <f t="shared" si="43"/>
        <v>1</v>
      </c>
      <c r="P525" s="67">
        <f t="shared" si="44"/>
        <v>72</v>
      </c>
    </row>
    <row r="526" spans="1:16" x14ac:dyDescent="0.45">
      <c r="A526" s="90" t="s">
        <v>66</v>
      </c>
      <c r="B526" s="90" t="s">
        <v>316</v>
      </c>
      <c r="C526" s="90" t="s">
        <v>14</v>
      </c>
      <c r="D526" s="91">
        <v>36</v>
      </c>
      <c r="E526" s="91">
        <v>20</v>
      </c>
      <c r="F526" s="92">
        <v>2</v>
      </c>
      <c r="G526" s="91">
        <v>12</v>
      </c>
      <c r="H526" s="68">
        <f t="array" ref="H526">INDEX('Нормативные затраты по МЗ'!$C$2:$C$132,MATCH(A526&amp;C526,'Нормативные затраты по МЗ'!$A$2:$A$132&amp;'Нормативные затраты по МЗ'!$B$2:$B$132,0))</f>
        <v>149.24</v>
      </c>
      <c r="I526" s="3">
        <f>HLOOKUP($C526,'Параметры ПФ'!$F$3:$K$4,2,FALSE)</f>
        <v>155.04</v>
      </c>
      <c r="J526" s="3">
        <f t="shared" si="40"/>
        <v>5969.6</v>
      </c>
      <c r="K526" s="4">
        <f>IF(J526&lt;'Параметры ПФ'!$N$7+0.01,'Стандартные программы'!J526,ROUNDDOWN('Параметры ПФ'!$N$7/IF(H526=0,I526,IF(I526&gt;H526,H526,I526)),0)*IF(H526=0,I526,IF(I526&gt;H526,H526,I526)))</f>
        <v>5969.6</v>
      </c>
      <c r="L526" s="3">
        <f t="shared" si="41"/>
        <v>71635.199999999997</v>
      </c>
      <c r="M526" s="25">
        <f>IF(J526&lt;'Параметры ПФ'!$N$7+0.01,E526*F526*G526,ROUNDDOWN('Параметры ПФ'!$N$7/IF(H526=0,I526,IF(I526&gt;H526,H526,I526)),0)*G526)</f>
        <v>480</v>
      </c>
      <c r="N526" s="19">
        <f t="shared" si="42"/>
        <v>0</v>
      </c>
      <c r="O526" s="66" t="b">
        <f t="shared" si="43"/>
        <v>1</v>
      </c>
      <c r="P526" s="67">
        <f t="shared" si="44"/>
        <v>72</v>
      </c>
    </row>
    <row r="527" spans="1:16" x14ac:dyDescent="0.45">
      <c r="A527" s="90" t="s">
        <v>66</v>
      </c>
      <c r="B527" s="90" t="s">
        <v>317</v>
      </c>
      <c r="C527" s="90" t="s">
        <v>1</v>
      </c>
      <c r="D527" s="91">
        <v>36</v>
      </c>
      <c r="E527" s="91">
        <v>20</v>
      </c>
      <c r="F527" s="92">
        <v>2</v>
      </c>
      <c r="G527" s="91">
        <v>16</v>
      </c>
      <c r="H527" s="68">
        <f t="array" ref="H527">INDEX('Нормативные затраты по МЗ'!$C$2:$C$132,MATCH(A527&amp;C527,'Нормативные затраты по МЗ'!$A$2:$A$132&amp;'Нормативные затраты по МЗ'!$B$2:$B$132,0))</f>
        <v>149.24</v>
      </c>
      <c r="I527" s="3">
        <f>HLOOKUP($C527,'Параметры ПФ'!$F$3:$K$4,2,FALSE)</f>
        <v>155.04</v>
      </c>
      <c r="J527" s="3">
        <f t="shared" si="40"/>
        <v>5969.6</v>
      </c>
      <c r="K527" s="4">
        <f>IF(J527&lt;'Параметры ПФ'!$N$7+0.01,'Стандартные программы'!J527,ROUNDDOWN('Параметры ПФ'!$N$7/IF(H527=0,I527,IF(I527&gt;H527,H527,I527)),0)*IF(H527=0,I527,IF(I527&gt;H527,H527,I527)))</f>
        <v>5969.6</v>
      </c>
      <c r="L527" s="3">
        <f t="shared" si="41"/>
        <v>95513.600000000006</v>
      </c>
      <c r="M527" s="25">
        <f>IF(J527&lt;'Параметры ПФ'!$N$7+0.01,E527*F527*G527,ROUNDDOWN('Параметры ПФ'!$N$7/IF(H527=0,I527,IF(I527&gt;H527,H527,I527)),0)*G527)</f>
        <v>640</v>
      </c>
      <c r="N527" s="19">
        <f t="shared" si="42"/>
        <v>0</v>
      </c>
      <c r="O527" s="66" t="b">
        <f t="shared" si="43"/>
        <v>1</v>
      </c>
      <c r="P527" s="67">
        <f t="shared" si="44"/>
        <v>72</v>
      </c>
    </row>
    <row r="528" spans="1:16" x14ac:dyDescent="0.45">
      <c r="A528" s="90" t="s">
        <v>66</v>
      </c>
      <c r="B528" s="90" t="s">
        <v>318</v>
      </c>
      <c r="C528" s="90" t="s">
        <v>1</v>
      </c>
      <c r="D528" s="91">
        <v>36</v>
      </c>
      <c r="E528" s="91">
        <v>20</v>
      </c>
      <c r="F528" s="92">
        <v>2</v>
      </c>
      <c r="G528" s="91">
        <v>15</v>
      </c>
      <c r="H528" s="68">
        <f t="array" ref="H528">INDEX('Нормативные затраты по МЗ'!$C$2:$C$132,MATCH(A528&amp;C528,'Нормативные затраты по МЗ'!$A$2:$A$132&amp;'Нормативные затраты по МЗ'!$B$2:$B$132,0))</f>
        <v>149.24</v>
      </c>
      <c r="I528" s="3">
        <f>HLOOKUP($C528,'Параметры ПФ'!$F$3:$K$4,2,FALSE)</f>
        <v>155.04</v>
      </c>
      <c r="J528" s="3">
        <f t="shared" si="40"/>
        <v>5969.6</v>
      </c>
      <c r="K528" s="4">
        <f>IF(J528&lt;'Параметры ПФ'!$N$7+0.01,'Стандартные программы'!J528,ROUNDDOWN('Параметры ПФ'!$N$7/IF(H528=0,I528,IF(I528&gt;H528,H528,I528)),0)*IF(H528=0,I528,IF(I528&gt;H528,H528,I528)))</f>
        <v>5969.6</v>
      </c>
      <c r="L528" s="3">
        <f t="shared" si="41"/>
        <v>89544</v>
      </c>
      <c r="M528" s="25">
        <f>IF(J528&lt;'Параметры ПФ'!$N$7+0.01,E528*F528*G528,ROUNDDOWN('Параметры ПФ'!$N$7/IF(H528=0,I528,IF(I528&gt;H528,H528,I528)),0)*G528)</f>
        <v>600</v>
      </c>
      <c r="N528" s="19">
        <f t="shared" si="42"/>
        <v>0</v>
      </c>
      <c r="O528" s="66" t="b">
        <f t="shared" si="43"/>
        <v>1</v>
      </c>
      <c r="P528" s="67">
        <f t="shared" si="44"/>
        <v>72</v>
      </c>
    </row>
    <row r="529" spans="1:16" x14ac:dyDescent="0.45">
      <c r="A529" s="90" t="s">
        <v>66</v>
      </c>
      <c r="B529" s="90" t="s">
        <v>319</v>
      </c>
      <c r="C529" s="90" t="s">
        <v>16</v>
      </c>
      <c r="D529" s="91">
        <v>36</v>
      </c>
      <c r="E529" s="91">
        <v>20</v>
      </c>
      <c r="F529" s="92">
        <v>2</v>
      </c>
      <c r="G529" s="91">
        <v>13</v>
      </c>
      <c r="H529" s="68">
        <f t="array" ref="H529">INDEX('Нормативные затраты по МЗ'!$C$2:$C$132,MATCH(A529&amp;C529,'Нормативные затраты по МЗ'!$A$2:$A$132&amp;'Нормативные затраты по МЗ'!$B$2:$B$132,0))</f>
        <v>149.24</v>
      </c>
      <c r="I529" s="3">
        <f>HLOOKUP($C529,'Параметры ПФ'!$F$3:$K$4,2,FALSE)</f>
        <v>155.04</v>
      </c>
      <c r="J529" s="3">
        <f t="shared" si="40"/>
        <v>5969.6</v>
      </c>
      <c r="K529" s="4">
        <f>IF(J529&lt;'Параметры ПФ'!$N$7+0.01,'Стандартные программы'!J529,ROUNDDOWN('Параметры ПФ'!$N$7/IF(H529=0,I529,IF(I529&gt;H529,H529,I529)),0)*IF(H529=0,I529,IF(I529&gt;H529,H529,I529)))</f>
        <v>5969.6</v>
      </c>
      <c r="L529" s="3">
        <f t="shared" si="41"/>
        <v>77604.800000000003</v>
      </c>
      <c r="M529" s="25">
        <f>IF(J529&lt;'Параметры ПФ'!$N$7+0.01,E529*F529*G529,ROUNDDOWN('Параметры ПФ'!$N$7/IF(H529=0,I529,IF(I529&gt;H529,H529,I529)),0)*G529)</f>
        <v>520</v>
      </c>
      <c r="N529" s="19">
        <f t="shared" si="42"/>
        <v>0</v>
      </c>
      <c r="O529" s="66" t="b">
        <f t="shared" si="43"/>
        <v>1</v>
      </c>
      <c r="P529" s="67">
        <f t="shared" si="44"/>
        <v>72</v>
      </c>
    </row>
    <row r="530" spans="1:16" x14ac:dyDescent="0.45">
      <c r="A530" s="90" t="s">
        <v>66</v>
      </c>
      <c r="B530" s="90" t="s">
        <v>320</v>
      </c>
      <c r="C530" s="90" t="s">
        <v>34</v>
      </c>
      <c r="D530" s="91">
        <v>36</v>
      </c>
      <c r="E530" s="91">
        <v>20</v>
      </c>
      <c r="F530" s="92">
        <v>2</v>
      </c>
      <c r="G530" s="91">
        <v>10</v>
      </c>
      <c r="H530" s="68">
        <f t="array" ref="H530">INDEX('Нормативные затраты по МЗ'!$C$2:$C$132,MATCH(A530&amp;C530,'Нормативные затраты по МЗ'!$A$2:$A$132&amp;'Нормативные затраты по МЗ'!$B$2:$B$132,0))</f>
        <v>149.24</v>
      </c>
      <c r="I530" s="3">
        <f>HLOOKUP($C530,'Параметры ПФ'!$F$3:$K$4,2,FALSE)</f>
        <v>155.04</v>
      </c>
      <c r="J530" s="3">
        <f t="shared" si="40"/>
        <v>5969.6</v>
      </c>
      <c r="K530" s="4">
        <f>IF(J530&lt;'Параметры ПФ'!$N$7+0.01,'Стандартные программы'!J530,ROUNDDOWN('Параметры ПФ'!$N$7/IF(H530=0,I530,IF(I530&gt;H530,H530,I530)),0)*IF(H530=0,I530,IF(I530&gt;H530,H530,I530)))</f>
        <v>5969.6</v>
      </c>
      <c r="L530" s="3">
        <f t="shared" si="41"/>
        <v>59696</v>
      </c>
      <c r="M530" s="25">
        <f>IF(J530&lt;'Параметры ПФ'!$N$7+0.01,E530*F530*G530,ROUNDDOWN('Параметры ПФ'!$N$7/IF(H530=0,I530,IF(I530&gt;H530,H530,I530)),0)*G530)</f>
        <v>400</v>
      </c>
      <c r="N530" s="19">
        <f t="shared" si="42"/>
        <v>0</v>
      </c>
      <c r="O530" s="66" t="b">
        <f t="shared" si="43"/>
        <v>1</v>
      </c>
      <c r="P530" s="67">
        <f t="shared" si="44"/>
        <v>72</v>
      </c>
    </row>
    <row r="531" spans="1:16" x14ac:dyDescent="0.45">
      <c r="A531" s="90" t="s">
        <v>66</v>
      </c>
      <c r="B531" s="90" t="s">
        <v>321</v>
      </c>
      <c r="C531" s="90" t="s">
        <v>34</v>
      </c>
      <c r="D531" s="91">
        <v>36</v>
      </c>
      <c r="E531" s="91">
        <v>20</v>
      </c>
      <c r="F531" s="92">
        <v>2</v>
      </c>
      <c r="G531" s="91">
        <v>8</v>
      </c>
      <c r="H531" s="68">
        <f t="array" ref="H531">INDEX('Нормативные затраты по МЗ'!$C$2:$C$132,MATCH(A531&amp;C531,'Нормативные затраты по МЗ'!$A$2:$A$132&amp;'Нормативные затраты по МЗ'!$B$2:$B$132,0))</f>
        <v>149.24</v>
      </c>
      <c r="I531" s="3">
        <f>HLOOKUP($C531,'Параметры ПФ'!$F$3:$K$4,2,FALSE)</f>
        <v>155.04</v>
      </c>
      <c r="J531" s="3">
        <f t="shared" si="40"/>
        <v>5969.6</v>
      </c>
      <c r="K531" s="4">
        <f>IF(J531&lt;'Параметры ПФ'!$N$7+0.01,'Стандартные программы'!J531,ROUNDDOWN('Параметры ПФ'!$N$7/IF(H531=0,I531,IF(I531&gt;H531,H531,I531)),0)*IF(H531=0,I531,IF(I531&gt;H531,H531,I531)))</f>
        <v>5969.6</v>
      </c>
      <c r="L531" s="3">
        <f t="shared" si="41"/>
        <v>47756.800000000003</v>
      </c>
      <c r="M531" s="25">
        <f>IF(J531&lt;'Параметры ПФ'!$N$7+0.01,E531*F531*G531,ROUNDDOWN('Параметры ПФ'!$N$7/IF(H531=0,I531,IF(I531&gt;H531,H531,I531)),0)*G531)</f>
        <v>320</v>
      </c>
      <c r="N531" s="19">
        <f t="shared" si="42"/>
        <v>0</v>
      </c>
      <c r="O531" s="66" t="b">
        <f t="shared" si="43"/>
        <v>1</v>
      </c>
      <c r="P531" s="67">
        <f t="shared" si="44"/>
        <v>72</v>
      </c>
    </row>
    <row r="532" spans="1:16" x14ac:dyDescent="0.45">
      <c r="A532" s="90" t="s">
        <v>66</v>
      </c>
      <c r="B532" s="90" t="s">
        <v>322</v>
      </c>
      <c r="C532" s="90" t="s">
        <v>2</v>
      </c>
      <c r="D532" s="91">
        <v>36</v>
      </c>
      <c r="E532" s="91">
        <v>20</v>
      </c>
      <c r="F532" s="92">
        <v>1</v>
      </c>
      <c r="G532" s="91">
        <v>9</v>
      </c>
      <c r="H532" s="68">
        <f t="array" ref="H532">INDEX('Нормативные затраты по МЗ'!$C$2:$C$132,MATCH(A532&amp;C532,'Нормативные затраты по МЗ'!$A$2:$A$132&amp;'Нормативные затраты по МЗ'!$B$2:$B$132,0))</f>
        <v>149.24</v>
      </c>
      <c r="I532" s="3">
        <f>HLOOKUP($C532,'Параметры ПФ'!$F$3:$K$4,2,FALSE)</f>
        <v>155.04</v>
      </c>
      <c r="J532" s="3">
        <f t="shared" si="40"/>
        <v>2984.8</v>
      </c>
      <c r="K532" s="4">
        <f>IF(J532&lt;'Параметры ПФ'!$N$7+0.01,'Стандартные программы'!J532,ROUNDDOWN('Параметры ПФ'!$N$7/IF(H532=0,I532,IF(I532&gt;H532,H532,I532)),0)*IF(H532=0,I532,IF(I532&gt;H532,H532,I532)))</f>
        <v>2984.8</v>
      </c>
      <c r="L532" s="3">
        <f t="shared" si="41"/>
        <v>26863.200000000001</v>
      </c>
      <c r="M532" s="25">
        <f>IF(J532&lt;'Параметры ПФ'!$N$7+0.01,E532*F532*G532,ROUNDDOWN('Параметры ПФ'!$N$7/IF(H532=0,I532,IF(I532&gt;H532,H532,I532)),0)*G532)</f>
        <v>180</v>
      </c>
      <c r="N532" s="19">
        <f t="shared" si="42"/>
        <v>0</v>
      </c>
      <c r="O532" s="66" t="b">
        <f t="shared" si="43"/>
        <v>1</v>
      </c>
      <c r="P532" s="67">
        <f t="shared" si="44"/>
        <v>36</v>
      </c>
    </row>
    <row r="533" spans="1:16" x14ac:dyDescent="0.45">
      <c r="A533" s="90" t="s">
        <v>66</v>
      </c>
      <c r="B533" s="90" t="s">
        <v>323</v>
      </c>
      <c r="C533" s="90" t="s">
        <v>2</v>
      </c>
      <c r="D533" s="91">
        <v>36</v>
      </c>
      <c r="E533" s="91">
        <v>20</v>
      </c>
      <c r="F533" s="92">
        <v>2</v>
      </c>
      <c r="G533" s="91">
        <v>9</v>
      </c>
      <c r="H533" s="68">
        <f t="array" ref="H533">INDEX('Нормативные затраты по МЗ'!$C$2:$C$132,MATCH(A533&amp;C533,'Нормативные затраты по МЗ'!$A$2:$A$132&amp;'Нормативные затраты по МЗ'!$B$2:$B$132,0))</f>
        <v>149.24</v>
      </c>
      <c r="I533" s="3">
        <f>HLOOKUP($C533,'Параметры ПФ'!$F$3:$K$4,2,FALSE)</f>
        <v>155.04</v>
      </c>
      <c r="J533" s="3">
        <f t="shared" si="40"/>
        <v>5969.6</v>
      </c>
      <c r="K533" s="4">
        <f>IF(J533&lt;'Параметры ПФ'!$N$7+0.01,'Стандартные программы'!J533,ROUNDDOWN('Параметры ПФ'!$N$7/IF(H533=0,I533,IF(I533&gt;H533,H533,I533)),0)*IF(H533=0,I533,IF(I533&gt;H533,H533,I533)))</f>
        <v>5969.6</v>
      </c>
      <c r="L533" s="3">
        <f t="shared" si="41"/>
        <v>53726.400000000001</v>
      </c>
      <c r="M533" s="25">
        <f>IF(J533&lt;'Параметры ПФ'!$N$7+0.01,E533*F533*G533,ROUNDDOWN('Параметры ПФ'!$N$7/IF(H533=0,I533,IF(I533&gt;H533,H533,I533)),0)*G533)</f>
        <v>360</v>
      </c>
      <c r="N533" s="19">
        <f t="shared" si="42"/>
        <v>0</v>
      </c>
      <c r="O533" s="66" t="b">
        <f t="shared" si="43"/>
        <v>1</v>
      </c>
      <c r="P533" s="67">
        <f t="shared" si="44"/>
        <v>72</v>
      </c>
    </row>
    <row r="534" spans="1:16" x14ac:dyDescent="0.45">
      <c r="A534" s="90" t="s">
        <v>66</v>
      </c>
      <c r="B534" s="90" t="s">
        <v>324</v>
      </c>
      <c r="C534" s="90" t="s">
        <v>1</v>
      </c>
      <c r="D534" s="91">
        <v>36</v>
      </c>
      <c r="E534" s="91">
        <v>20</v>
      </c>
      <c r="F534" s="92">
        <v>1</v>
      </c>
      <c r="G534" s="91">
        <v>10</v>
      </c>
      <c r="H534" s="68">
        <f t="array" ref="H534">INDEX('Нормативные затраты по МЗ'!$C$2:$C$132,MATCH(A534&amp;C534,'Нормативные затраты по МЗ'!$A$2:$A$132&amp;'Нормативные затраты по МЗ'!$B$2:$B$132,0))</f>
        <v>149.24</v>
      </c>
      <c r="I534" s="3">
        <f>HLOOKUP($C534,'Параметры ПФ'!$F$3:$K$4,2,FALSE)</f>
        <v>155.04</v>
      </c>
      <c r="J534" s="3">
        <f t="shared" si="40"/>
        <v>2984.8</v>
      </c>
      <c r="K534" s="4">
        <f>IF(J534&lt;'Параметры ПФ'!$N$7+0.01,'Стандартные программы'!J534,ROUNDDOWN('Параметры ПФ'!$N$7/IF(H534=0,I534,IF(I534&gt;H534,H534,I534)),0)*IF(H534=0,I534,IF(I534&gt;H534,H534,I534)))</f>
        <v>2984.8</v>
      </c>
      <c r="L534" s="3">
        <f t="shared" si="41"/>
        <v>29848</v>
      </c>
      <c r="M534" s="25">
        <f>IF(J534&lt;'Параметры ПФ'!$N$7+0.01,E534*F534*G534,ROUNDDOWN('Параметры ПФ'!$N$7/IF(H534=0,I534,IF(I534&gt;H534,H534,I534)),0)*G534)</f>
        <v>200</v>
      </c>
      <c r="N534" s="19">
        <f t="shared" si="42"/>
        <v>0</v>
      </c>
      <c r="O534" s="66" t="b">
        <f t="shared" si="43"/>
        <v>1</v>
      </c>
      <c r="P534" s="67">
        <f t="shared" si="44"/>
        <v>36</v>
      </c>
    </row>
    <row r="535" spans="1:16" x14ac:dyDescent="0.45">
      <c r="A535" s="90" t="s">
        <v>66</v>
      </c>
      <c r="B535" s="90" t="s">
        <v>325</v>
      </c>
      <c r="C535" s="90" t="s">
        <v>1</v>
      </c>
      <c r="D535" s="91">
        <v>36</v>
      </c>
      <c r="E535" s="91">
        <v>20</v>
      </c>
      <c r="F535" s="92">
        <v>1</v>
      </c>
      <c r="G535" s="91">
        <v>10</v>
      </c>
      <c r="H535" s="68">
        <f t="array" ref="H535">INDEX('Нормативные затраты по МЗ'!$C$2:$C$132,MATCH(A535&amp;C535,'Нормативные затраты по МЗ'!$A$2:$A$132&amp;'Нормативные затраты по МЗ'!$B$2:$B$132,0))</f>
        <v>149.24</v>
      </c>
      <c r="I535" s="3">
        <f>HLOOKUP($C535,'Параметры ПФ'!$F$3:$K$4,2,FALSE)</f>
        <v>155.04</v>
      </c>
      <c r="J535" s="3">
        <f t="shared" si="40"/>
        <v>2984.8</v>
      </c>
      <c r="K535" s="4">
        <f>IF(J535&lt;'Параметры ПФ'!$N$7+0.01,'Стандартные программы'!J535,ROUNDDOWN('Параметры ПФ'!$N$7/IF(H535=0,I535,IF(I535&gt;H535,H535,I535)),0)*IF(H535=0,I535,IF(I535&gt;H535,H535,I535)))</f>
        <v>2984.8</v>
      </c>
      <c r="L535" s="3">
        <f t="shared" si="41"/>
        <v>29848</v>
      </c>
      <c r="M535" s="25">
        <f>IF(J535&lt;'Параметры ПФ'!$N$7+0.01,E535*F535*G535,ROUNDDOWN('Параметры ПФ'!$N$7/IF(H535=0,I535,IF(I535&gt;H535,H535,I535)),0)*G535)</f>
        <v>200</v>
      </c>
      <c r="N535" s="19">
        <f t="shared" si="42"/>
        <v>0</v>
      </c>
      <c r="O535" s="66" t="b">
        <f t="shared" si="43"/>
        <v>1</v>
      </c>
      <c r="P535" s="67">
        <f t="shared" si="44"/>
        <v>36</v>
      </c>
    </row>
    <row r="536" spans="1:16" x14ac:dyDescent="0.45">
      <c r="A536" s="90" t="s">
        <v>66</v>
      </c>
      <c r="B536" s="90" t="s">
        <v>326</v>
      </c>
      <c r="C536" s="90" t="s">
        <v>16</v>
      </c>
      <c r="D536" s="91">
        <v>36</v>
      </c>
      <c r="E536" s="91">
        <v>20</v>
      </c>
      <c r="F536" s="92">
        <v>2</v>
      </c>
      <c r="G536" s="91">
        <v>15</v>
      </c>
      <c r="H536" s="68">
        <f t="array" ref="H536">INDEX('Нормативные затраты по МЗ'!$C$2:$C$132,MATCH(A536&amp;C536,'Нормативные затраты по МЗ'!$A$2:$A$132&amp;'Нормативные затраты по МЗ'!$B$2:$B$132,0))</f>
        <v>149.24</v>
      </c>
      <c r="I536" s="3">
        <f>HLOOKUP($C536,'Параметры ПФ'!$F$3:$K$4,2,FALSE)</f>
        <v>155.04</v>
      </c>
      <c r="J536" s="3">
        <f t="shared" si="40"/>
        <v>5969.6</v>
      </c>
      <c r="K536" s="4">
        <f>IF(J536&lt;'Параметры ПФ'!$N$7+0.01,'Стандартные программы'!J536,ROUNDDOWN('Параметры ПФ'!$N$7/IF(H536=0,I536,IF(I536&gt;H536,H536,I536)),0)*IF(H536=0,I536,IF(I536&gt;H536,H536,I536)))</f>
        <v>5969.6</v>
      </c>
      <c r="L536" s="3">
        <f t="shared" si="41"/>
        <v>89544</v>
      </c>
      <c r="M536" s="25">
        <f>IF(J536&lt;'Параметры ПФ'!$N$7+0.01,E536*F536*G536,ROUNDDOWN('Параметры ПФ'!$N$7/IF(H536=0,I536,IF(I536&gt;H536,H536,I536)),0)*G536)</f>
        <v>600</v>
      </c>
      <c r="N536" s="19">
        <f t="shared" si="42"/>
        <v>0</v>
      </c>
      <c r="O536" s="66" t="b">
        <f t="shared" si="43"/>
        <v>1</v>
      </c>
      <c r="P536" s="67">
        <f t="shared" si="44"/>
        <v>72</v>
      </c>
    </row>
    <row r="537" spans="1:16" x14ac:dyDescent="0.45">
      <c r="A537" s="90" t="s">
        <v>66</v>
      </c>
      <c r="B537" s="90" t="s">
        <v>327</v>
      </c>
      <c r="C537" s="90" t="s">
        <v>16</v>
      </c>
      <c r="D537" s="91">
        <v>36</v>
      </c>
      <c r="E537" s="91">
        <v>20</v>
      </c>
      <c r="F537" s="92">
        <v>2</v>
      </c>
      <c r="G537" s="91">
        <v>10</v>
      </c>
      <c r="H537" s="68">
        <f t="array" ref="H537">INDEX('Нормативные затраты по МЗ'!$C$2:$C$132,MATCH(A537&amp;C537,'Нормативные затраты по МЗ'!$A$2:$A$132&amp;'Нормативные затраты по МЗ'!$B$2:$B$132,0))</f>
        <v>149.24</v>
      </c>
      <c r="I537" s="3">
        <f>HLOOKUP($C537,'Параметры ПФ'!$F$3:$K$4,2,FALSE)</f>
        <v>155.04</v>
      </c>
      <c r="J537" s="3">
        <f t="shared" si="40"/>
        <v>5969.6</v>
      </c>
      <c r="K537" s="4">
        <f>IF(J537&lt;'Параметры ПФ'!$N$7+0.01,'Стандартные программы'!J537,ROUNDDOWN('Параметры ПФ'!$N$7/IF(H537=0,I537,IF(I537&gt;H537,H537,I537)),0)*IF(H537=0,I537,IF(I537&gt;H537,H537,I537)))</f>
        <v>5969.6</v>
      </c>
      <c r="L537" s="3">
        <f t="shared" si="41"/>
        <v>59696</v>
      </c>
      <c r="M537" s="25">
        <f>IF(J537&lt;'Параметры ПФ'!$N$7+0.01,E537*F537*G537,ROUNDDOWN('Параметры ПФ'!$N$7/IF(H537=0,I537,IF(I537&gt;H537,H537,I537)),0)*G537)</f>
        <v>400</v>
      </c>
      <c r="N537" s="19">
        <f t="shared" si="42"/>
        <v>0</v>
      </c>
      <c r="O537" s="66" t="b">
        <f t="shared" si="43"/>
        <v>1</v>
      </c>
      <c r="P537" s="67">
        <f t="shared" si="44"/>
        <v>72</v>
      </c>
    </row>
    <row r="538" spans="1:16" x14ac:dyDescent="0.45">
      <c r="A538" s="90" t="s">
        <v>66</v>
      </c>
      <c r="B538" s="90" t="s">
        <v>328</v>
      </c>
      <c r="C538" s="90" t="s">
        <v>16</v>
      </c>
      <c r="D538" s="91">
        <v>36</v>
      </c>
      <c r="E538" s="91">
        <v>20</v>
      </c>
      <c r="F538" s="92">
        <v>2</v>
      </c>
      <c r="G538" s="91">
        <v>10</v>
      </c>
      <c r="H538" s="68">
        <f t="array" ref="H538">INDEX('Нормативные затраты по МЗ'!$C$2:$C$132,MATCH(A538&amp;C538,'Нормативные затраты по МЗ'!$A$2:$A$132&amp;'Нормативные затраты по МЗ'!$B$2:$B$132,0))</f>
        <v>149.24</v>
      </c>
      <c r="I538" s="3">
        <f>HLOOKUP($C538,'Параметры ПФ'!$F$3:$K$4,2,FALSE)</f>
        <v>155.04</v>
      </c>
      <c r="J538" s="3">
        <f t="shared" si="40"/>
        <v>5969.6</v>
      </c>
      <c r="K538" s="4">
        <f>IF(J538&lt;'Параметры ПФ'!$N$7+0.01,'Стандартные программы'!J538,ROUNDDOWN('Параметры ПФ'!$N$7/IF(H538=0,I538,IF(I538&gt;H538,H538,I538)),0)*IF(H538=0,I538,IF(I538&gt;H538,H538,I538)))</f>
        <v>5969.6</v>
      </c>
      <c r="L538" s="3">
        <f t="shared" si="41"/>
        <v>59696</v>
      </c>
      <c r="M538" s="25">
        <f>IF(J538&lt;'Параметры ПФ'!$N$7+0.01,E538*F538*G538,ROUNDDOWN('Параметры ПФ'!$N$7/IF(H538=0,I538,IF(I538&gt;H538,H538,I538)),0)*G538)</f>
        <v>400</v>
      </c>
      <c r="N538" s="19">
        <f t="shared" si="42"/>
        <v>0</v>
      </c>
      <c r="O538" s="66" t="b">
        <f t="shared" si="43"/>
        <v>1</v>
      </c>
      <c r="P538" s="67">
        <f t="shared" si="44"/>
        <v>72</v>
      </c>
    </row>
    <row r="539" spans="1:16" x14ac:dyDescent="0.45">
      <c r="A539" s="90" t="s">
        <v>66</v>
      </c>
      <c r="B539" s="90" t="s">
        <v>329</v>
      </c>
      <c r="C539" s="90" t="s">
        <v>2</v>
      </c>
      <c r="D539" s="91">
        <v>36</v>
      </c>
      <c r="E539" s="91">
        <v>20</v>
      </c>
      <c r="F539" s="92">
        <v>1</v>
      </c>
      <c r="G539" s="91">
        <v>15</v>
      </c>
      <c r="H539" s="68">
        <f t="array" ref="H539">INDEX('Нормативные затраты по МЗ'!$C$2:$C$132,MATCH(A539&amp;C539,'Нормативные затраты по МЗ'!$A$2:$A$132&amp;'Нормативные затраты по МЗ'!$B$2:$B$132,0))</f>
        <v>149.24</v>
      </c>
      <c r="I539" s="3">
        <f>HLOOKUP($C539,'Параметры ПФ'!$F$3:$K$4,2,FALSE)</f>
        <v>155.04</v>
      </c>
      <c r="J539" s="3">
        <f t="shared" si="40"/>
        <v>2984.8</v>
      </c>
      <c r="K539" s="4">
        <f>IF(J539&lt;'Параметры ПФ'!$N$7+0.01,'Стандартные программы'!J539,ROUNDDOWN('Параметры ПФ'!$N$7/IF(H539=0,I539,IF(I539&gt;H539,H539,I539)),0)*IF(H539=0,I539,IF(I539&gt;H539,H539,I539)))</f>
        <v>2984.8</v>
      </c>
      <c r="L539" s="3">
        <f t="shared" si="41"/>
        <v>44772</v>
      </c>
      <c r="M539" s="25">
        <f>IF(J539&lt;'Параметры ПФ'!$N$7+0.01,E539*F539*G539,ROUNDDOWN('Параметры ПФ'!$N$7/IF(H539=0,I539,IF(I539&gt;H539,H539,I539)),0)*G539)</f>
        <v>300</v>
      </c>
      <c r="N539" s="19">
        <f t="shared" si="42"/>
        <v>0</v>
      </c>
      <c r="O539" s="66" t="b">
        <f t="shared" si="43"/>
        <v>1</v>
      </c>
      <c r="P539" s="67">
        <f t="shared" si="44"/>
        <v>36</v>
      </c>
    </row>
    <row r="540" spans="1:16" x14ac:dyDescent="0.45">
      <c r="A540" s="90" t="s">
        <v>66</v>
      </c>
      <c r="B540" s="90" t="s">
        <v>330</v>
      </c>
      <c r="C540" s="90" t="s">
        <v>14</v>
      </c>
      <c r="D540" s="91">
        <v>36</v>
      </c>
      <c r="E540" s="91">
        <v>20</v>
      </c>
      <c r="F540" s="92">
        <v>1</v>
      </c>
      <c r="G540" s="91">
        <v>8</v>
      </c>
      <c r="H540" s="68">
        <f t="array" ref="H540">INDEX('Нормативные затраты по МЗ'!$C$2:$C$132,MATCH(A540&amp;C540,'Нормативные затраты по МЗ'!$A$2:$A$132&amp;'Нормативные затраты по МЗ'!$B$2:$B$132,0))</f>
        <v>149.24</v>
      </c>
      <c r="I540" s="3">
        <f>HLOOKUP($C540,'Параметры ПФ'!$F$3:$K$4,2,FALSE)</f>
        <v>155.04</v>
      </c>
      <c r="J540" s="3">
        <f t="shared" si="40"/>
        <v>2984.8</v>
      </c>
      <c r="K540" s="4">
        <f>IF(J540&lt;'Параметры ПФ'!$N$7+0.01,'Стандартные программы'!J540,ROUNDDOWN('Параметры ПФ'!$N$7/IF(H540=0,I540,IF(I540&gt;H540,H540,I540)),0)*IF(H540=0,I540,IF(I540&gt;H540,H540,I540)))</f>
        <v>2984.8</v>
      </c>
      <c r="L540" s="3">
        <f t="shared" si="41"/>
        <v>23878.400000000001</v>
      </c>
      <c r="M540" s="25">
        <f>IF(J540&lt;'Параметры ПФ'!$N$7+0.01,E540*F540*G540,ROUNDDOWN('Параметры ПФ'!$N$7/IF(H540=0,I540,IF(I540&gt;H540,H540,I540)),0)*G540)</f>
        <v>160</v>
      </c>
      <c r="N540" s="19">
        <f t="shared" si="42"/>
        <v>0</v>
      </c>
      <c r="O540" s="66" t="b">
        <f t="shared" si="43"/>
        <v>1</v>
      </c>
      <c r="P540" s="67">
        <f t="shared" si="44"/>
        <v>36</v>
      </c>
    </row>
    <row r="541" spans="1:16" x14ac:dyDescent="0.45">
      <c r="A541" s="90" t="s">
        <v>66</v>
      </c>
      <c r="B541" s="90" t="s">
        <v>331</v>
      </c>
      <c r="C541" s="90" t="s">
        <v>14</v>
      </c>
      <c r="D541" s="91">
        <v>36</v>
      </c>
      <c r="E541" s="91">
        <v>20</v>
      </c>
      <c r="F541" s="92">
        <v>1</v>
      </c>
      <c r="G541" s="91">
        <v>10</v>
      </c>
      <c r="H541" s="68">
        <f t="array" ref="H541">INDEX('Нормативные затраты по МЗ'!$C$2:$C$132,MATCH(A541&amp;C541,'Нормативные затраты по МЗ'!$A$2:$A$132&amp;'Нормативные затраты по МЗ'!$B$2:$B$132,0))</f>
        <v>149.24</v>
      </c>
      <c r="I541" s="3">
        <f>HLOOKUP($C541,'Параметры ПФ'!$F$3:$K$4,2,FALSE)</f>
        <v>155.04</v>
      </c>
      <c r="J541" s="3">
        <f t="shared" si="40"/>
        <v>2984.8</v>
      </c>
      <c r="K541" s="4">
        <f>IF(J541&lt;'Параметры ПФ'!$N$7+0.01,'Стандартные программы'!J541,ROUNDDOWN('Параметры ПФ'!$N$7/IF(H541=0,I541,IF(I541&gt;H541,H541,I541)),0)*IF(H541=0,I541,IF(I541&gt;H541,H541,I541)))</f>
        <v>2984.8</v>
      </c>
      <c r="L541" s="3">
        <f t="shared" si="41"/>
        <v>29848</v>
      </c>
      <c r="M541" s="25">
        <f>IF(J541&lt;'Параметры ПФ'!$N$7+0.01,E541*F541*G541,ROUNDDOWN('Параметры ПФ'!$N$7/IF(H541=0,I541,IF(I541&gt;H541,H541,I541)),0)*G541)</f>
        <v>200</v>
      </c>
      <c r="N541" s="19">
        <f t="shared" si="42"/>
        <v>0</v>
      </c>
      <c r="O541" s="66" t="b">
        <f t="shared" si="43"/>
        <v>1</v>
      </c>
      <c r="P541" s="67">
        <f t="shared" si="44"/>
        <v>36</v>
      </c>
    </row>
    <row r="542" spans="1:16" x14ac:dyDescent="0.45">
      <c r="A542" s="90" t="s">
        <v>66</v>
      </c>
      <c r="B542" s="90" t="s">
        <v>332</v>
      </c>
      <c r="C542" s="90" t="s">
        <v>34</v>
      </c>
      <c r="D542" s="91">
        <v>36</v>
      </c>
      <c r="E542" s="91">
        <v>20</v>
      </c>
      <c r="F542" s="92">
        <v>1</v>
      </c>
      <c r="G542" s="91">
        <v>8</v>
      </c>
      <c r="H542" s="68">
        <f t="array" ref="H542">INDEX('Нормативные затраты по МЗ'!$C$2:$C$132,MATCH(A542&amp;C542,'Нормативные затраты по МЗ'!$A$2:$A$132&amp;'Нормативные затраты по МЗ'!$B$2:$B$132,0))</f>
        <v>149.24</v>
      </c>
      <c r="I542" s="3">
        <f>HLOOKUP($C542,'Параметры ПФ'!$F$3:$K$4,2,FALSE)</f>
        <v>155.04</v>
      </c>
      <c r="J542" s="3">
        <f t="shared" si="40"/>
        <v>2984.8</v>
      </c>
      <c r="K542" s="4">
        <f>IF(J542&lt;'Параметры ПФ'!$N$7+0.01,'Стандартные программы'!J542,ROUNDDOWN('Параметры ПФ'!$N$7/IF(H542=0,I542,IF(I542&gt;H542,H542,I542)),0)*IF(H542=0,I542,IF(I542&gt;H542,H542,I542)))</f>
        <v>2984.8</v>
      </c>
      <c r="L542" s="3">
        <f t="shared" si="41"/>
        <v>23878.400000000001</v>
      </c>
      <c r="M542" s="25">
        <f>IF(J542&lt;'Параметры ПФ'!$N$7+0.01,E542*F542*G542,ROUNDDOWN('Параметры ПФ'!$N$7/IF(H542=0,I542,IF(I542&gt;H542,H542,I542)),0)*G542)</f>
        <v>160</v>
      </c>
      <c r="N542" s="19">
        <f t="shared" si="42"/>
        <v>0</v>
      </c>
      <c r="O542" s="66" t="b">
        <f t="shared" si="43"/>
        <v>1</v>
      </c>
      <c r="P542" s="67">
        <f t="shared" si="44"/>
        <v>36</v>
      </c>
    </row>
    <row r="543" spans="1:16" x14ac:dyDescent="0.45">
      <c r="A543" s="90" t="s">
        <v>66</v>
      </c>
      <c r="B543" s="90" t="s">
        <v>333</v>
      </c>
      <c r="C543" s="90" t="s">
        <v>1</v>
      </c>
      <c r="D543" s="91">
        <v>36</v>
      </c>
      <c r="E543" s="91">
        <v>20</v>
      </c>
      <c r="F543" s="92">
        <v>2</v>
      </c>
      <c r="G543" s="91">
        <v>9</v>
      </c>
      <c r="H543" s="68">
        <f t="array" ref="H543">INDEX('Нормативные затраты по МЗ'!$C$2:$C$132,MATCH(A543&amp;C543,'Нормативные затраты по МЗ'!$A$2:$A$132&amp;'Нормативные затраты по МЗ'!$B$2:$B$132,0))</f>
        <v>149.24</v>
      </c>
      <c r="I543" s="3">
        <f>HLOOKUP($C543,'Параметры ПФ'!$F$3:$K$4,2,FALSE)</f>
        <v>155.04</v>
      </c>
      <c r="J543" s="3">
        <f t="shared" si="40"/>
        <v>5969.6</v>
      </c>
      <c r="K543" s="4">
        <f>IF(J543&lt;'Параметры ПФ'!$N$7+0.01,'Стандартные программы'!J543,ROUNDDOWN('Параметры ПФ'!$N$7/IF(H543=0,I543,IF(I543&gt;H543,H543,I543)),0)*IF(H543=0,I543,IF(I543&gt;H543,H543,I543)))</f>
        <v>5969.6</v>
      </c>
      <c r="L543" s="3">
        <f t="shared" si="41"/>
        <v>53726.400000000001</v>
      </c>
      <c r="M543" s="25">
        <f>IF(J543&lt;'Параметры ПФ'!$N$7+0.01,E543*F543*G543,ROUNDDOWN('Параметры ПФ'!$N$7/IF(H543=0,I543,IF(I543&gt;H543,H543,I543)),0)*G543)</f>
        <v>360</v>
      </c>
      <c r="N543" s="19">
        <f t="shared" si="42"/>
        <v>0</v>
      </c>
      <c r="O543" s="66" t="b">
        <f t="shared" si="43"/>
        <v>1</v>
      </c>
      <c r="P543" s="67">
        <f t="shared" si="44"/>
        <v>72</v>
      </c>
    </row>
    <row r="544" spans="1:16" x14ac:dyDescent="0.45">
      <c r="A544" s="90" t="s">
        <v>66</v>
      </c>
      <c r="B544" s="90" t="s">
        <v>334</v>
      </c>
      <c r="C544" s="90" t="s">
        <v>1</v>
      </c>
      <c r="D544" s="91">
        <v>36</v>
      </c>
      <c r="E544" s="91">
        <v>20</v>
      </c>
      <c r="F544" s="92">
        <v>2</v>
      </c>
      <c r="G544" s="91">
        <v>20</v>
      </c>
      <c r="H544" s="68">
        <f t="array" ref="H544">INDEX('Нормативные затраты по МЗ'!$C$2:$C$132,MATCH(A544&amp;C544,'Нормативные затраты по МЗ'!$A$2:$A$132&amp;'Нормативные затраты по МЗ'!$B$2:$B$132,0))</f>
        <v>149.24</v>
      </c>
      <c r="I544" s="3">
        <f>HLOOKUP($C544,'Параметры ПФ'!$F$3:$K$4,2,FALSE)</f>
        <v>155.04</v>
      </c>
      <c r="J544" s="3">
        <f t="shared" si="40"/>
        <v>5969.6</v>
      </c>
      <c r="K544" s="4">
        <f>IF(J544&lt;'Параметры ПФ'!$N$7+0.01,'Стандартные программы'!J544,ROUNDDOWN('Параметры ПФ'!$N$7/IF(H544=0,I544,IF(I544&gt;H544,H544,I544)),0)*IF(H544=0,I544,IF(I544&gt;H544,H544,I544)))</f>
        <v>5969.6</v>
      </c>
      <c r="L544" s="3">
        <f t="shared" si="41"/>
        <v>119392</v>
      </c>
      <c r="M544" s="25">
        <f>IF(J544&lt;'Параметры ПФ'!$N$7+0.01,E544*F544*G544,ROUNDDOWN('Параметры ПФ'!$N$7/IF(H544=0,I544,IF(I544&gt;H544,H544,I544)),0)*G544)</f>
        <v>800</v>
      </c>
      <c r="N544" s="19">
        <f t="shared" si="42"/>
        <v>0</v>
      </c>
      <c r="O544" s="66" t="b">
        <f t="shared" si="43"/>
        <v>1</v>
      </c>
      <c r="P544" s="67">
        <f t="shared" si="44"/>
        <v>72</v>
      </c>
    </row>
    <row r="545" spans="1:16" x14ac:dyDescent="0.45">
      <c r="A545" s="90" t="s">
        <v>66</v>
      </c>
      <c r="B545" s="90" t="s">
        <v>313</v>
      </c>
      <c r="C545" s="90" t="s">
        <v>1</v>
      </c>
      <c r="D545" s="91">
        <v>36</v>
      </c>
      <c r="E545" s="91">
        <v>16</v>
      </c>
      <c r="F545" s="92">
        <v>2</v>
      </c>
      <c r="G545" s="92">
        <v>15</v>
      </c>
      <c r="H545" s="68">
        <f t="array" ref="H545">INDEX('Нормативные затраты по МЗ'!$C$2:$C$132,MATCH(A545&amp;C545,'Нормативные затраты по МЗ'!$A$2:$A$132&amp;'Нормативные затраты по МЗ'!$B$2:$B$132,0))</f>
        <v>149.24</v>
      </c>
      <c r="I545" s="3">
        <f>HLOOKUP($C545,'Параметры ПФ'!$F$3:$K$4,2,FALSE)</f>
        <v>155.04</v>
      </c>
      <c r="J545" s="3">
        <f t="shared" si="40"/>
        <v>4775.68</v>
      </c>
      <c r="K545" s="4">
        <f>IF(J545&lt;'Параметры ПФ'!$N$7+0.01,'Стандартные программы'!J545,ROUNDDOWN('Параметры ПФ'!$N$7/IF(H545=0,I545,IF(I545&gt;H545,H545,I545)),0)*IF(H545=0,I545,IF(I545&gt;H545,H545,I545)))</f>
        <v>4775.68</v>
      </c>
      <c r="L545" s="3">
        <f t="shared" si="41"/>
        <v>71635.199999999997</v>
      </c>
      <c r="M545" s="25">
        <f>IF(J545&lt;'Параметры ПФ'!$N$7+0.01,E545*F545*G545,ROUNDDOWN('Параметры ПФ'!$N$7/IF(H545=0,I545,IF(I545&gt;H545,H545,I545)),0)*G545)</f>
        <v>480</v>
      </c>
      <c r="N545" s="19">
        <f t="shared" si="42"/>
        <v>0</v>
      </c>
      <c r="O545" s="66" t="b">
        <f t="shared" si="43"/>
        <v>1</v>
      </c>
      <c r="P545" s="67">
        <f t="shared" si="44"/>
        <v>72</v>
      </c>
    </row>
    <row r="546" spans="1:16" s="82" customFormat="1" x14ac:dyDescent="0.45">
      <c r="A546" s="90" t="s">
        <v>66</v>
      </c>
      <c r="B546" s="90" t="s">
        <v>314</v>
      </c>
      <c r="C546" s="90" t="s">
        <v>34</v>
      </c>
      <c r="D546" s="91">
        <v>36</v>
      </c>
      <c r="E546" s="91">
        <v>16</v>
      </c>
      <c r="F546" s="92">
        <v>2</v>
      </c>
      <c r="G546" s="92">
        <v>15</v>
      </c>
      <c r="H546" s="68">
        <f t="array" ref="H546">INDEX('Нормативные затраты по МЗ'!$C$2:$C$132,MATCH(A546&amp;C546,'Нормативные затраты по МЗ'!$A$2:$A$132&amp;'Нормативные затраты по МЗ'!$B$2:$B$132,0))</f>
        <v>149.24</v>
      </c>
      <c r="I546" s="3">
        <f>HLOOKUP($C546,'Параметры ПФ'!$F$3:$K$4,2,FALSE)</f>
        <v>155.04</v>
      </c>
      <c r="J546" s="3">
        <f t="shared" si="40"/>
        <v>4775.68</v>
      </c>
      <c r="K546" s="4">
        <f>IF(J546&lt;'Параметры ПФ'!$N$7+0.01,'Стандартные программы'!J546,ROUNDDOWN('Параметры ПФ'!$N$7/IF(H546=0,I546,IF(I546&gt;H546,H546,I546)),0)*IF(H546=0,I546,IF(I546&gt;H546,H546,I546)))</f>
        <v>4775.68</v>
      </c>
      <c r="L546" s="3">
        <f t="shared" si="41"/>
        <v>71635.199999999997</v>
      </c>
      <c r="M546" s="25">
        <f>IF(J546&lt;'Параметры ПФ'!$N$7+0.01,E546*F546*G546,ROUNDDOWN('Параметры ПФ'!$N$7/IF(H546=0,I546,IF(I546&gt;H546,H546,I546)),0)*G546)</f>
        <v>480</v>
      </c>
      <c r="N546" s="19">
        <f t="shared" si="42"/>
        <v>0</v>
      </c>
      <c r="O546" s="66" t="b">
        <f t="shared" si="43"/>
        <v>1</v>
      </c>
      <c r="P546" s="67">
        <f t="shared" si="44"/>
        <v>72</v>
      </c>
    </row>
    <row r="547" spans="1:16" s="82" customFormat="1" x14ac:dyDescent="0.45">
      <c r="A547" s="90" t="s">
        <v>66</v>
      </c>
      <c r="B547" s="90" t="s">
        <v>315</v>
      </c>
      <c r="C547" s="90" t="s">
        <v>34</v>
      </c>
      <c r="D547" s="91">
        <v>36</v>
      </c>
      <c r="E547" s="91">
        <v>16</v>
      </c>
      <c r="F547" s="92">
        <v>2</v>
      </c>
      <c r="G547" s="92">
        <v>10</v>
      </c>
      <c r="H547" s="68">
        <f t="array" ref="H547">INDEX('Нормативные затраты по МЗ'!$C$2:$C$132,MATCH(A547&amp;C547,'Нормативные затраты по МЗ'!$A$2:$A$132&amp;'Нормативные затраты по МЗ'!$B$2:$B$132,0))</f>
        <v>149.24</v>
      </c>
      <c r="I547" s="3">
        <f>HLOOKUP($C547,'Параметры ПФ'!$F$3:$K$4,2,FALSE)</f>
        <v>155.04</v>
      </c>
      <c r="J547" s="3">
        <f t="shared" si="40"/>
        <v>4775.68</v>
      </c>
      <c r="K547" s="4">
        <f>IF(J547&lt;'Параметры ПФ'!$N$7+0.01,'Стандартные программы'!J547,ROUNDDOWN('Параметры ПФ'!$N$7/IF(H547=0,I547,IF(I547&gt;H547,H547,I547)),0)*IF(H547=0,I547,IF(I547&gt;H547,H547,I547)))</f>
        <v>4775.68</v>
      </c>
      <c r="L547" s="3">
        <f t="shared" si="41"/>
        <v>47756.800000000003</v>
      </c>
      <c r="M547" s="25">
        <f>IF(J547&lt;'Параметры ПФ'!$N$7+0.01,E547*F547*G547,ROUNDDOWN('Параметры ПФ'!$N$7/IF(H547=0,I547,IF(I547&gt;H547,H547,I547)),0)*G547)</f>
        <v>320</v>
      </c>
      <c r="N547" s="19">
        <f t="shared" si="42"/>
        <v>0</v>
      </c>
      <c r="O547" s="66" t="b">
        <f t="shared" si="43"/>
        <v>1</v>
      </c>
      <c r="P547" s="67">
        <f t="shared" si="44"/>
        <v>72</v>
      </c>
    </row>
    <row r="548" spans="1:16" s="82" customFormat="1" x14ac:dyDescent="0.45">
      <c r="A548" s="90" t="s">
        <v>66</v>
      </c>
      <c r="B548" s="90" t="s">
        <v>316</v>
      </c>
      <c r="C548" s="90" t="s">
        <v>14</v>
      </c>
      <c r="D548" s="91">
        <v>36</v>
      </c>
      <c r="E548" s="91">
        <v>16</v>
      </c>
      <c r="F548" s="92">
        <v>2</v>
      </c>
      <c r="G548" s="92">
        <v>14</v>
      </c>
      <c r="H548" s="68">
        <f t="array" ref="H548">INDEX('Нормативные затраты по МЗ'!$C$2:$C$132,MATCH(A548&amp;C548,'Нормативные затраты по МЗ'!$A$2:$A$132&amp;'Нормативные затраты по МЗ'!$B$2:$B$132,0))</f>
        <v>149.24</v>
      </c>
      <c r="I548" s="3">
        <f>HLOOKUP($C548,'Параметры ПФ'!$F$3:$K$4,2,FALSE)</f>
        <v>155.04</v>
      </c>
      <c r="J548" s="3">
        <f t="shared" si="40"/>
        <v>4775.68</v>
      </c>
      <c r="K548" s="4">
        <f>IF(J548&lt;'Параметры ПФ'!$N$7+0.01,'Стандартные программы'!J548,ROUNDDOWN('Параметры ПФ'!$N$7/IF(H548=0,I548,IF(I548&gt;H548,H548,I548)),0)*IF(H548=0,I548,IF(I548&gt;H548,H548,I548)))</f>
        <v>4775.68</v>
      </c>
      <c r="L548" s="3">
        <f t="shared" si="41"/>
        <v>66859.520000000004</v>
      </c>
      <c r="M548" s="25">
        <f>IF(J548&lt;'Параметры ПФ'!$N$7+0.01,E548*F548*G548,ROUNDDOWN('Параметры ПФ'!$N$7/IF(H548=0,I548,IF(I548&gt;H548,H548,I548)),0)*G548)</f>
        <v>448</v>
      </c>
      <c r="N548" s="19">
        <f t="shared" si="42"/>
        <v>0</v>
      </c>
      <c r="O548" s="66" t="b">
        <f t="shared" si="43"/>
        <v>1</v>
      </c>
      <c r="P548" s="67">
        <f t="shared" si="44"/>
        <v>72</v>
      </c>
    </row>
    <row r="549" spans="1:16" s="82" customFormat="1" x14ac:dyDescent="0.45">
      <c r="A549" s="90" t="s">
        <v>66</v>
      </c>
      <c r="B549" s="90" t="s">
        <v>317</v>
      </c>
      <c r="C549" s="90" t="s">
        <v>1</v>
      </c>
      <c r="D549" s="91">
        <v>36</v>
      </c>
      <c r="E549" s="91">
        <v>16</v>
      </c>
      <c r="F549" s="92">
        <v>2</v>
      </c>
      <c r="G549" s="92">
        <v>15</v>
      </c>
      <c r="H549" s="68">
        <f t="array" ref="H549">INDEX('Нормативные затраты по МЗ'!$C$2:$C$132,MATCH(A549&amp;C549,'Нормативные затраты по МЗ'!$A$2:$A$132&amp;'Нормативные затраты по МЗ'!$B$2:$B$132,0))</f>
        <v>149.24</v>
      </c>
      <c r="I549" s="3">
        <f>HLOOKUP($C549,'Параметры ПФ'!$F$3:$K$4,2,FALSE)</f>
        <v>155.04</v>
      </c>
      <c r="J549" s="3">
        <f t="shared" si="40"/>
        <v>4775.68</v>
      </c>
      <c r="K549" s="4">
        <f>IF(J549&lt;'Параметры ПФ'!$N$7+0.01,'Стандартные программы'!J549,ROUNDDOWN('Параметры ПФ'!$N$7/IF(H549=0,I549,IF(I549&gt;H549,H549,I549)),0)*IF(H549=0,I549,IF(I549&gt;H549,H549,I549)))</f>
        <v>4775.68</v>
      </c>
      <c r="L549" s="3">
        <f t="shared" si="41"/>
        <v>71635.199999999997</v>
      </c>
      <c r="M549" s="25">
        <f>IF(J549&lt;'Параметры ПФ'!$N$7+0.01,E549*F549*G549,ROUNDDOWN('Параметры ПФ'!$N$7/IF(H549=0,I549,IF(I549&gt;H549,H549,I549)),0)*G549)</f>
        <v>480</v>
      </c>
      <c r="N549" s="19">
        <f t="shared" si="42"/>
        <v>0</v>
      </c>
      <c r="O549" s="66" t="b">
        <f t="shared" si="43"/>
        <v>1</v>
      </c>
      <c r="P549" s="67">
        <f t="shared" si="44"/>
        <v>72</v>
      </c>
    </row>
    <row r="550" spans="1:16" s="82" customFormat="1" x14ac:dyDescent="0.45">
      <c r="A550" s="90" t="s">
        <v>66</v>
      </c>
      <c r="B550" s="90" t="s">
        <v>318</v>
      </c>
      <c r="C550" s="90" t="s">
        <v>1</v>
      </c>
      <c r="D550" s="91">
        <v>36</v>
      </c>
      <c r="E550" s="91">
        <v>16</v>
      </c>
      <c r="F550" s="92">
        <v>2</v>
      </c>
      <c r="G550" s="92">
        <v>15</v>
      </c>
      <c r="H550" s="68">
        <f t="array" ref="H550">INDEX('Нормативные затраты по МЗ'!$C$2:$C$132,MATCH(A550&amp;C550,'Нормативные затраты по МЗ'!$A$2:$A$132&amp;'Нормативные затраты по МЗ'!$B$2:$B$132,0))</f>
        <v>149.24</v>
      </c>
      <c r="I550" s="3">
        <f>HLOOKUP($C550,'Параметры ПФ'!$F$3:$K$4,2,FALSE)</f>
        <v>155.04</v>
      </c>
      <c r="J550" s="3">
        <f t="shared" si="40"/>
        <v>4775.68</v>
      </c>
      <c r="K550" s="4">
        <f>IF(J550&lt;'Параметры ПФ'!$N$7+0.01,'Стандартные программы'!J550,ROUNDDOWN('Параметры ПФ'!$N$7/IF(H550=0,I550,IF(I550&gt;H550,H550,I550)),0)*IF(H550=0,I550,IF(I550&gt;H550,H550,I550)))</f>
        <v>4775.68</v>
      </c>
      <c r="L550" s="3">
        <f t="shared" si="41"/>
        <v>71635.199999999997</v>
      </c>
      <c r="M550" s="25">
        <f>IF(J550&lt;'Параметры ПФ'!$N$7+0.01,E550*F550*G550,ROUNDDOWN('Параметры ПФ'!$N$7/IF(H550=0,I550,IF(I550&gt;H550,H550,I550)),0)*G550)</f>
        <v>480</v>
      </c>
      <c r="N550" s="19">
        <f t="shared" si="42"/>
        <v>0</v>
      </c>
      <c r="O550" s="66" t="b">
        <f t="shared" si="43"/>
        <v>1</v>
      </c>
      <c r="P550" s="67">
        <f t="shared" si="44"/>
        <v>72</v>
      </c>
    </row>
    <row r="551" spans="1:16" s="82" customFormat="1" x14ac:dyDescent="0.45">
      <c r="A551" s="90" t="s">
        <v>66</v>
      </c>
      <c r="B551" s="90" t="s">
        <v>319</v>
      </c>
      <c r="C551" s="90" t="s">
        <v>16</v>
      </c>
      <c r="D551" s="91">
        <v>36</v>
      </c>
      <c r="E551" s="91">
        <v>16</v>
      </c>
      <c r="F551" s="92">
        <v>2</v>
      </c>
      <c r="G551" s="92">
        <v>10</v>
      </c>
      <c r="H551" s="68">
        <f t="array" ref="H551">INDEX('Нормативные затраты по МЗ'!$C$2:$C$132,MATCH(A551&amp;C551,'Нормативные затраты по МЗ'!$A$2:$A$132&amp;'Нормативные затраты по МЗ'!$B$2:$B$132,0))</f>
        <v>149.24</v>
      </c>
      <c r="I551" s="3">
        <f>HLOOKUP($C551,'Параметры ПФ'!$F$3:$K$4,2,FALSE)</f>
        <v>155.04</v>
      </c>
      <c r="J551" s="3">
        <f t="shared" si="40"/>
        <v>4775.68</v>
      </c>
      <c r="K551" s="4">
        <f>IF(J551&lt;'Параметры ПФ'!$N$7+0.01,'Стандартные программы'!J551,ROUNDDOWN('Параметры ПФ'!$N$7/IF(H551=0,I551,IF(I551&gt;H551,H551,I551)),0)*IF(H551=0,I551,IF(I551&gt;H551,H551,I551)))</f>
        <v>4775.68</v>
      </c>
      <c r="L551" s="3">
        <f t="shared" si="41"/>
        <v>47756.800000000003</v>
      </c>
      <c r="M551" s="25">
        <f>IF(J551&lt;'Параметры ПФ'!$N$7+0.01,E551*F551*G551,ROUNDDOWN('Параметры ПФ'!$N$7/IF(H551=0,I551,IF(I551&gt;H551,H551,I551)),0)*G551)</f>
        <v>320</v>
      </c>
      <c r="N551" s="19">
        <f t="shared" si="42"/>
        <v>0</v>
      </c>
      <c r="O551" s="66" t="b">
        <f t="shared" si="43"/>
        <v>1</v>
      </c>
      <c r="P551" s="67">
        <f t="shared" si="44"/>
        <v>72</v>
      </c>
    </row>
    <row r="552" spans="1:16" s="82" customFormat="1" x14ac:dyDescent="0.45">
      <c r="A552" s="90" t="s">
        <v>66</v>
      </c>
      <c r="B552" s="90" t="s">
        <v>320</v>
      </c>
      <c r="C552" s="90" t="s">
        <v>34</v>
      </c>
      <c r="D552" s="91">
        <v>36</v>
      </c>
      <c r="E552" s="91">
        <v>16</v>
      </c>
      <c r="F552" s="92">
        <v>2</v>
      </c>
      <c r="G552" s="92">
        <v>13</v>
      </c>
      <c r="H552" s="68">
        <f t="array" ref="H552">INDEX('Нормативные затраты по МЗ'!$C$2:$C$132,MATCH(A552&amp;C552,'Нормативные затраты по МЗ'!$A$2:$A$132&amp;'Нормативные затраты по МЗ'!$B$2:$B$132,0))</f>
        <v>149.24</v>
      </c>
      <c r="I552" s="3">
        <f>HLOOKUP($C552,'Параметры ПФ'!$F$3:$K$4,2,FALSE)</f>
        <v>155.04</v>
      </c>
      <c r="J552" s="3">
        <f t="shared" si="40"/>
        <v>4775.68</v>
      </c>
      <c r="K552" s="4">
        <f>IF(J552&lt;'Параметры ПФ'!$N$7+0.01,'Стандартные программы'!J552,ROUNDDOWN('Параметры ПФ'!$N$7/IF(H552=0,I552,IF(I552&gt;H552,H552,I552)),0)*IF(H552=0,I552,IF(I552&gt;H552,H552,I552)))</f>
        <v>4775.68</v>
      </c>
      <c r="L552" s="3">
        <f t="shared" si="41"/>
        <v>62083.839999999997</v>
      </c>
      <c r="M552" s="25">
        <f>IF(J552&lt;'Параметры ПФ'!$N$7+0.01,E552*F552*G552,ROUNDDOWN('Параметры ПФ'!$N$7/IF(H552=0,I552,IF(I552&gt;H552,H552,I552)),0)*G552)</f>
        <v>416</v>
      </c>
      <c r="N552" s="19">
        <f t="shared" si="42"/>
        <v>0</v>
      </c>
      <c r="O552" s="66" t="b">
        <f t="shared" si="43"/>
        <v>1</v>
      </c>
      <c r="P552" s="67">
        <f t="shared" si="44"/>
        <v>72</v>
      </c>
    </row>
    <row r="553" spans="1:16" s="82" customFormat="1" x14ac:dyDescent="0.45">
      <c r="A553" s="90" t="s">
        <v>66</v>
      </c>
      <c r="B553" s="90" t="s">
        <v>321</v>
      </c>
      <c r="C553" s="90" t="s">
        <v>34</v>
      </c>
      <c r="D553" s="91">
        <v>36</v>
      </c>
      <c r="E553" s="91">
        <v>16</v>
      </c>
      <c r="F553" s="92">
        <v>2</v>
      </c>
      <c r="G553" s="92">
        <v>9</v>
      </c>
      <c r="H553" s="68">
        <f t="array" ref="H553">INDEX('Нормативные затраты по МЗ'!$C$2:$C$132,MATCH(A553&amp;C553,'Нормативные затраты по МЗ'!$A$2:$A$132&amp;'Нормативные затраты по МЗ'!$B$2:$B$132,0))</f>
        <v>149.24</v>
      </c>
      <c r="I553" s="3">
        <f>HLOOKUP($C553,'Параметры ПФ'!$F$3:$K$4,2,FALSE)</f>
        <v>155.04</v>
      </c>
      <c r="J553" s="3">
        <f t="shared" si="40"/>
        <v>4775.68</v>
      </c>
      <c r="K553" s="4">
        <f>IF(J553&lt;'Параметры ПФ'!$N$7+0.01,'Стандартные программы'!J553,ROUNDDOWN('Параметры ПФ'!$N$7/IF(H553=0,I553,IF(I553&gt;H553,H553,I553)),0)*IF(H553=0,I553,IF(I553&gt;H553,H553,I553)))</f>
        <v>4775.68</v>
      </c>
      <c r="L553" s="3">
        <f t="shared" si="41"/>
        <v>42981.120000000003</v>
      </c>
      <c r="M553" s="25">
        <f>IF(J553&lt;'Параметры ПФ'!$N$7+0.01,E553*F553*G553,ROUNDDOWN('Параметры ПФ'!$N$7/IF(H553=0,I553,IF(I553&gt;H553,H553,I553)),0)*G553)</f>
        <v>288</v>
      </c>
      <c r="N553" s="19">
        <f t="shared" si="42"/>
        <v>0</v>
      </c>
      <c r="O553" s="66" t="b">
        <f t="shared" si="43"/>
        <v>1</v>
      </c>
      <c r="P553" s="67">
        <f t="shared" si="44"/>
        <v>72</v>
      </c>
    </row>
    <row r="554" spans="1:16" s="82" customFormat="1" x14ac:dyDescent="0.45">
      <c r="A554" s="90" t="s">
        <v>66</v>
      </c>
      <c r="B554" s="90" t="s">
        <v>322</v>
      </c>
      <c r="C554" s="90" t="s">
        <v>2</v>
      </c>
      <c r="D554" s="91">
        <v>36</v>
      </c>
      <c r="E554" s="91">
        <v>16</v>
      </c>
      <c r="F554" s="92">
        <v>2</v>
      </c>
      <c r="G554" s="92">
        <v>10</v>
      </c>
      <c r="H554" s="68">
        <f t="array" ref="H554">INDEX('Нормативные затраты по МЗ'!$C$2:$C$132,MATCH(A554&amp;C554,'Нормативные затраты по МЗ'!$A$2:$A$132&amp;'Нормативные затраты по МЗ'!$B$2:$B$132,0))</f>
        <v>149.24</v>
      </c>
      <c r="I554" s="3">
        <f>HLOOKUP($C554,'Параметры ПФ'!$F$3:$K$4,2,FALSE)</f>
        <v>155.04</v>
      </c>
      <c r="J554" s="3">
        <f t="shared" si="40"/>
        <v>4775.68</v>
      </c>
      <c r="K554" s="4">
        <f>IF(J554&lt;'Параметры ПФ'!$N$7+0.01,'Стандартные программы'!J554,ROUNDDOWN('Параметры ПФ'!$N$7/IF(H554=0,I554,IF(I554&gt;H554,H554,I554)),0)*IF(H554=0,I554,IF(I554&gt;H554,H554,I554)))</f>
        <v>4775.68</v>
      </c>
      <c r="L554" s="3">
        <f t="shared" si="41"/>
        <v>47756.800000000003</v>
      </c>
      <c r="M554" s="25">
        <f>IF(J554&lt;'Параметры ПФ'!$N$7+0.01,E554*F554*G554,ROUNDDOWN('Параметры ПФ'!$N$7/IF(H554=0,I554,IF(I554&gt;H554,H554,I554)),0)*G554)</f>
        <v>320</v>
      </c>
      <c r="N554" s="19">
        <f t="shared" si="42"/>
        <v>0</v>
      </c>
      <c r="O554" s="66" t="b">
        <f t="shared" si="43"/>
        <v>1</v>
      </c>
      <c r="P554" s="67">
        <f t="shared" si="44"/>
        <v>72</v>
      </c>
    </row>
    <row r="555" spans="1:16" s="82" customFormat="1" x14ac:dyDescent="0.45">
      <c r="A555" s="90" t="s">
        <v>66</v>
      </c>
      <c r="B555" s="90" t="s">
        <v>323</v>
      </c>
      <c r="C555" s="90" t="s">
        <v>2</v>
      </c>
      <c r="D555" s="91">
        <v>36</v>
      </c>
      <c r="E555" s="91">
        <v>16</v>
      </c>
      <c r="F555" s="92">
        <v>2</v>
      </c>
      <c r="G555" s="92">
        <v>10</v>
      </c>
      <c r="H555" s="68">
        <f t="array" ref="H555">INDEX('Нормативные затраты по МЗ'!$C$2:$C$132,MATCH(A555&amp;C555,'Нормативные затраты по МЗ'!$A$2:$A$132&amp;'Нормативные затраты по МЗ'!$B$2:$B$132,0))</f>
        <v>149.24</v>
      </c>
      <c r="I555" s="3">
        <f>HLOOKUP($C555,'Параметры ПФ'!$F$3:$K$4,2,FALSE)</f>
        <v>155.04</v>
      </c>
      <c r="J555" s="3">
        <f t="shared" si="40"/>
        <v>4775.68</v>
      </c>
      <c r="K555" s="4">
        <f>IF(J555&lt;'Параметры ПФ'!$N$7+0.01,'Стандартные программы'!J555,ROUNDDOWN('Параметры ПФ'!$N$7/IF(H555=0,I555,IF(I555&gt;H555,H555,I555)),0)*IF(H555=0,I555,IF(I555&gt;H555,H555,I555)))</f>
        <v>4775.68</v>
      </c>
      <c r="L555" s="3">
        <f t="shared" si="41"/>
        <v>47756.800000000003</v>
      </c>
      <c r="M555" s="25">
        <f>IF(J555&lt;'Параметры ПФ'!$N$7+0.01,E555*F555*G555,ROUNDDOWN('Параметры ПФ'!$N$7/IF(H555=0,I555,IF(I555&gt;H555,H555,I555)),0)*G555)</f>
        <v>320</v>
      </c>
      <c r="N555" s="19">
        <f t="shared" si="42"/>
        <v>0</v>
      </c>
      <c r="O555" s="66" t="b">
        <f t="shared" si="43"/>
        <v>1</v>
      </c>
      <c r="P555" s="67">
        <f t="shared" si="44"/>
        <v>72</v>
      </c>
    </row>
    <row r="556" spans="1:16" s="82" customFormat="1" x14ac:dyDescent="0.45">
      <c r="A556" s="90" t="s">
        <v>66</v>
      </c>
      <c r="B556" s="90" t="s">
        <v>324</v>
      </c>
      <c r="C556" s="90" t="s">
        <v>1</v>
      </c>
      <c r="D556" s="91">
        <v>36</v>
      </c>
      <c r="E556" s="91">
        <v>16</v>
      </c>
      <c r="F556" s="92">
        <v>2</v>
      </c>
      <c r="G556" s="92">
        <v>9</v>
      </c>
      <c r="H556" s="68">
        <f t="array" ref="H556">INDEX('Нормативные затраты по МЗ'!$C$2:$C$132,MATCH(A556&amp;C556,'Нормативные затраты по МЗ'!$A$2:$A$132&amp;'Нормативные затраты по МЗ'!$B$2:$B$132,0))</f>
        <v>149.24</v>
      </c>
      <c r="I556" s="3">
        <f>HLOOKUP($C556,'Параметры ПФ'!$F$3:$K$4,2,FALSE)</f>
        <v>155.04</v>
      </c>
      <c r="J556" s="3">
        <f t="shared" si="40"/>
        <v>4775.68</v>
      </c>
      <c r="K556" s="4">
        <f>IF(J556&lt;'Параметры ПФ'!$N$7+0.01,'Стандартные программы'!J556,ROUNDDOWN('Параметры ПФ'!$N$7/IF(H556=0,I556,IF(I556&gt;H556,H556,I556)),0)*IF(H556=0,I556,IF(I556&gt;H556,H556,I556)))</f>
        <v>4775.68</v>
      </c>
      <c r="L556" s="3">
        <f t="shared" si="41"/>
        <v>42981.120000000003</v>
      </c>
      <c r="M556" s="25">
        <f>IF(J556&lt;'Параметры ПФ'!$N$7+0.01,E556*F556*G556,ROUNDDOWN('Параметры ПФ'!$N$7/IF(H556=0,I556,IF(I556&gt;H556,H556,I556)),0)*G556)</f>
        <v>288</v>
      </c>
      <c r="N556" s="19">
        <f t="shared" si="42"/>
        <v>0</v>
      </c>
      <c r="O556" s="66" t="b">
        <f t="shared" si="43"/>
        <v>1</v>
      </c>
      <c r="P556" s="67">
        <f t="shared" si="44"/>
        <v>72</v>
      </c>
    </row>
    <row r="557" spans="1:16" s="82" customFormat="1" x14ac:dyDescent="0.45">
      <c r="A557" s="90" t="s">
        <v>66</v>
      </c>
      <c r="B557" s="90" t="s">
        <v>324</v>
      </c>
      <c r="C557" s="90" t="s">
        <v>1</v>
      </c>
      <c r="D557" s="91">
        <v>36</v>
      </c>
      <c r="E557" s="91">
        <v>16</v>
      </c>
      <c r="F557" s="92">
        <v>2</v>
      </c>
      <c r="G557" s="92">
        <v>9</v>
      </c>
      <c r="H557" s="68">
        <f t="array" ref="H557">INDEX('Нормативные затраты по МЗ'!$C$2:$C$132,MATCH(A557&amp;C557,'Нормативные затраты по МЗ'!$A$2:$A$132&amp;'Нормативные затраты по МЗ'!$B$2:$B$132,0))</f>
        <v>149.24</v>
      </c>
      <c r="I557" s="3">
        <f>HLOOKUP($C557,'Параметры ПФ'!$F$3:$K$4,2,FALSE)</f>
        <v>155.04</v>
      </c>
      <c r="J557" s="3">
        <f t="shared" si="40"/>
        <v>4775.68</v>
      </c>
      <c r="K557" s="4">
        <f>IF(J557&lt;'Параметры ПФ'!$N$7+0.01,'Стандартные программы'!J557,ROUNDDOWN('Параметры ПФ'!$N$7/IF(H557=0,I557,IF(I557&gt;H557,H557,I557)),0)*IF(H557=0,I557,IF(I557&gt;H557,H557,I557)))</f>
        <v>4775.68</v>
      </c>
      <c r="L557" s="3">
        <f t="shared" si="41"/>
        <v>42981.120000000003</v>
      </c>
      <c r="M557" s="25">
        <f>IF(J557&lt;'Параметры ПФ'!$N$7+0.01,E557*F557*G557,ROUNDDOWN('Параметры ПФ'!$N$7/IF(H557=0,I557,IF(I557&gt;H557,H557,I557)),0)*G557)</f>
        <v>288</v>
      </c>
      <c r="N557" s="19">
        <f t="shared" si="42"/>
        <v>0</v>
      </c>
      <c r="O557" s="66" t="b">
        <f t="shared" si="43"/>
        <v>1</v>
      </c>
      <c r="P557" s="67">
        <f t="shared" si="44"/>
        <v>72</v>
      </c>
    </row>
    <row r="558" spans="1:16" s="82" customFormat="1" x14ac:dyDescent="0.45">
      <c r="A558" s="90" t="s">
        <v>66</v>
      </c>
      <c r="B558" s="90" t="s">
        <v>326</v>
      </c>
      <c r="C558" s="90" t="s">
        <v>16</v>
      </c>
      <c r="D558" s="91">
        <v>36</v>
      </c>
      <c r="E558" s="91">
        <v>16</v>
      </c>
      <c r="F558" s="92">
        <v>2</v>
      </c>
      <c r="G558" s="92">
        <v>15</v>
      </c>
      <c r="H558" s="68">
        <f t="array" ref="H558">INDEX('Нормативные затраты по МЗ'!$C$2:$C$132,MATCH(A558&amp;C558,'Нормативные затраты по МЗ'!$A$2:$A$132&amp;'Нормативные затраты по МЗ'!$B$2:$B$132,0))</f>
        <v>149.24</v>
      </c>
      <c r="I558" s="3">
        <f>HLOOKUP($C558,'Параметры ПФ'!$F$3:$K$4,2,FALSE)</f>
        <v>155.04</v>
      </c>
      <c r="J558" s="3">
        <f t="shared" si="40"/>
        <v>4775.68</v>
      </c>
      <c r="K558" s="4">
        <f>IF(J558&lt;'Параметры ПФ'!$N$7+0.01,'Стандартные программы'!J558,ROUNDDOWN('Параметры ПФ'!$N$7/IF(H558=0,I558,IF(I558&gt;H558,H558,I558)),0)*IF(H558=0,I558,IF(I558&gt;H558,H558,I558)))</f>
        <v>4775.68</v>
      </c>
      <c r="L558" s="3">
        <f t="shared" si="41"/>
        <v>71635.199999999997</v>
      </c>
      <c r="M558" s="25">
        <f>IF(J558&lt;'Параметры ПФ'!$N$7+0.01,E558*F558*G558,ROUNDDOWN('Параметры ПФ'!$N$7/IF(H558=0,I558,IF(I558&gt;H558,H558,I558)),0)*G558)</f>
        <v>480</v>
      </c>
      <c r="N558" s="19">
        <f t="shared" si="42"/>
        <v>0</v>
      </c>
      <c r="O558" s="66" t="b">
        <f t="shared" si="43"/>
        <v>1</v>
      </c>
      <c r="P558" s="67">
        <f t="shared" si="44"/>
        <v>72</v>
      </c>
    </row>
    <row r="559" spans="1:16" s="82" customFormat="1" x14ac:dyDescent="0.45">
      <c r="A559" s="90" t="s">
        <v>66</v>
      </c>
      <c r="B559" s="90" t="s">
        <v>327</v>
      </c>
      <c r="C559" s="90" t="s">
        <v>16</v>
      </c>
      <c r="D559" s="91">
        <v>36</v>
      </c>
      <c r="E559" s="91">
        <v>16</v>
      </c>
      <c r="F559" s="92">
        <v>2</v>
      </c>
      <c r="G559" s="92">
        <v>9</v>
      </c>
      <c r="H559" s="68">
        <f t="array" ref="H559">INDEX('Нормативные затраты по МЗ'!$C$2:$C$132,MATCH(A559&amp;C559,'Нормативные затраты по МЗ'!$A$2:$A$132&amp;'Нормативные затраты по МЗ'!$B$2:$B$132,0))</f>
        <v>149.24</v>
      </c>
      <c r="I559" s="3">
        <f>HLOOKUP($C559,'Параметры ПФ'!$F$3:$K$4,2,FALSE)</f>
        <v>155.04</v>
      </c>
      <c r="J559" s="3">
        <f t="shared" si="40"/>
        <v>4775.68</v>
      </c>
      <c r="K559" s="4">
        <f>IF(J559&lt;'Параметры ПФ'!$N$7+0.01,'Стандартные программы'!J559,ROUNDDOWN('Параметры ПФ'!$N$7/IF(H559=0,I559,IF(I559&gt;H559,H559,I559)),0)*IF(H559=0,I559,IF(I559&gt;H559,H559,I559)))</f>
        <v>4775.68</v>
      </c>
      <c r="L559" s="3">
        <f t="shared" si="41"/>
        <v>42981.120000000003</v>
      </c>
      <c r="M559" s="25">
        <f>IF(J559&lt;'Параметры ПФ'!$N$7+0.01,E559*F559*G559,ROUNDDOWN('Параметры ПФ'!$N$7/IF(H559=0,I559,IF(I559&gt;H559,H559,I559)),0)*G559)</f>
        <v>288</v>
      </c>
      <c r="N559" s="19">
        <f t="shared" si="42"/>
        <v>0</v>
      </c>
      <c r="O559" s="66" t="b">
        <f t="shared" si="43"/>
        <v>1</v>
      </c>
      <c r="P559" s="67">
        <f t="shared" si="44"/>
        <v>72</v>
      </c>
    </row>
    <row r="560" spans="1:16" s="82" customFormat="1" x14ac:dyDescent="0.45">
      <c r="A560" s="90" t="s">
        <v>66</v>
      </c>
      <c r="B560" s="90" t="s">
        <v>328</v>
      </c>
      <c r="C560" s="90" t="s">
        <v>16</v>
      </c>
      <c r="D560" s="91">
        <v>36</v>
      </c>
      <c r="E560" s="91">
        <v>16</v>
      </c>
      <c r="F560" s="92">
        <v>2</v>
      </c>
      <c r="G560" s="92">
        <v>9</v>
      </c>
      <c r="H560" s="68">
        <f t="array" ref="H560">INDEX('Нормативные затраты по МЗ'!$C$2:$C$132,MATCH(A560&amp;C560,'Нормативные затраты по МЗ'!$A$2:$A$132&amp;'Нормативные затраты по МЗ'!$B$2:$B$132,0))</f>
        <v>149.24</v>
      </c>
      <c r="I560" s="3">
        <f>HLOOKUP($C560,'Параметры ПФ'!$F$3:$K$4,2,FALSE)</f>
        <v>155.04</v>
      </c>
      <c r="J560" s="3">
        <f t="shared" si="40"/>
        <v>4775.68</v>
      </c>
      <c r="K560" s="4">
        <f>IF(J560&lt;'Параметры ПФ'!$N$7+0.01,'Стандартные программы'!J560,ROUNDDOWN('Параметры ПФ'!$N$7/IF(H560=0,I560,IF(I560&gt;H560,H560,I560)),0)*IF(H560=0,I560,IF(I560&gt;H560,H560,I560)))</f>
        <v>4775.68</v>
      </c>
      <c r="L560" s="3">
        <f t="shared" si="41"/>
        <v>42981.120000000003</v>
      </c>
      <c r="M560" s="25">
        <f>IF(J560&lt;'Параметры ПФ'!$N$7+0.01,E560*F560*G560,ROUNDDOWN('Параметры ПФ'!$N$7/IF(H560=0,I560,IF(I560&gt;H560,H560,I560)),0)*G560)</f>
        <v>288</v>
      </c>
      <c r="N560" s="19">
        <f t="shared" si="42"/>
        <v>0</v>
      </c>
      <c r="O560" s="66" t="b">
        <f t="shared" si="43"/>
        <v>1</v>
      </c>
      <c r="P560" s="67">
        <f t="shared" si="44"/>
        <v>72</v>
      </c>
    </row>
    <row r="561" spans="1:16" s="82" customFormat="1" x14ac:dyDescent="0.45">
      <c r="A561" s="90" t="s">
        <v>66</v>
      </c>
      <c r="B561" s="90" t="s">
        <v>329</v>
      </c>
      <c r="C561" s="90" t="s">
        <v>2</v>
      </c>
      <c r="D561" s="91">
        <v>36</v>
      </c>
      <c r="E561" s="91">
        <v>16</v>
      </c>
      <c r="F561" s="92">
        <v>2</v>
      </c>
      <c r="G561" s="92">
        <v>10</v>
      </c>
      <c r="H561" s="68">
        <f t="array" ref="H561">INDEX('Нормативные затраты по МЗ'!$C$2:$C$132,MATCH(A561&amp;C561,'Нормативные затраты по МЗ'!$A$2:$A$132&amp;'Нормативные затраты по МЗ'!$B$2:$B$132,0))</f>
        <v>149.24</v>
      </c>
      <c r="I561" s="3">
        <f>HLOOKUP($C561,'Параметры ПФ'!$F$3:$K$4,2,FALSE)</f>
        <v>155.04</v>
      </c>
      <c r="J561" s="3">
        <f t="shared" si="40"/>
        <v>4775.68</v>
      </c>
      <c r="K561" s="4">
        <f>IF(J561&lt;'Параметры ПФ'!$N$7+0.01,'Стандартные программы'!J561,ROUNDDOWN('Параметры ПФ'!$N$7/IF(H561=0,I561,IF(I561&gt;H561,H561,I561)),0)*IF(H561=0,I561,IF(I561&gt;H561,H561,I561)))</f>
        <v>4775.68</v>
      </c>
      <c r="L561" s="3">
        <f t="shared" si="41"/>
        <v>47756.800000000003</v>
      </c>
      <c r="M561" s="25">
        <f>IF(J561&lt;'Параметры ПФ'!$N$7+0.01,E561*F561*G561,ROUNDDOWN('Параметры ПФ'!$N$7/IF(H561=0,I561,IF(I561&gt;H561,H561,I561)),0)*G561)</f>
        <v>320</v>
      </c>
      <c r="N561" s="19">
        <f t="shared" si="42"/>
        <v>0</v>
      </c>
      <c r="O561" s="66" t="b">
        <f t="shared" si="43"/>
        <v>1</v>
      </c>
      <c r="P561" s="67">
        <f t="shared" si="44"/>
        <v>72</v>
      </c>
    </row>
    <row r="562" spans="1:16" s="82" customFormat="1" x14ac:dyDescent="0.45">
      <c r="A562" s="90" t="s">
        <v>66</v>
      </c>
      <c r="B562" s="90" t="s">
        <v>330</v>
      </c>
      <c r="C562" s="90" t="s">
        <v>16</v>
      </c>
      <c r="D562" s="91">
        <v>36</v>
      </c>
      <c r="E562" s="91">
        <v>16</v>
      </c>
      <c r="F562" s="92">
        <v>2</v>
      </c>
      <c r="G562" s="92">
        <v>9</v>
      </c>
      <c r="H562" s="68">
        <f t="array" ref="H562">INDEX('Нормативные затраты по МЗ'!$C$2:$C$132,MATCH(A562&amp;C562,'Нормативные затраты по МЗ'!$A$2:$A$132&amp;'Нормативные затраты по МЗ'!$B$2:$B$132,0))</f>
        <v>149.24</v>
      </c>
      <c r="I562" s="3">
        <f>HLOOKUP($C562,'Параметры ПФ'!$F$3:$K$4,2,FALSE)</f>
        <v>155.04</v>
      </c>
      <c r="J562" s="3">
        <f t="shared" si="40"/>
        <v>4775.68</v>
      </c>
      <c r="K562" s="4">
        <f>IF(J562&lt;'Параметры ПФ'!$N$7+0.01,'Стандартные программы'!J562,ROUNDDOWN('Параметры ПФ'!$N$7/IF(H562=0,I562,IF(I562&gt;H562,H562,I562)),0)*IF(H562=0,I562,IF(I562&gt;H562,H562,I562)))</f>
        <v>4775.68</v>
      </c>
      <c r="L562" s="3">
        <f t="shared" si="41"/>
        <v>42981.120000000003</v>
      </c>
      <c r="M562" s="25">
        <f>IF(J562&lt;'Параметры ПФ'!$N$7+0.01,E562*F562*G562,ROUNDDOWN('Параметры ПФ'!$N$7/IF(H562=0,I562,IF(I562&gt;H562,H562,I562)),0)*G562)</f>
        <v>288</v>
      </c>
      <c r="N562" s="19">
        <f t="shared" si="42"/>
        <v>0</v>
      </c>
      <c r="O562" s="66" t="b">
        <f t="shared" si="43"/>
        <v>1</v>
      </c>
      <c r="P562" s="67">
        <f t="shared" si="44"/>
        <v>72</v>
      </c>
    </row>
    <row r="563" spans="1:16" s="82" customFormat="1" x14ac:dyDescent="0.45">
      <c r="A563" s="90" t="s">
        <v>66</v>
      </c>
      <c r="B563" s="90" t="s">
        <v>331</v>
      </c>
      <c r="C563" s="90" t="s">
        <v>34</v>
      </c>
      <c r="D563" s="91">
        <v>36</v>
      </c>
      <c r="E563" s="91">
        <v>16</v>
      </c>
      <c r="F563" s="92">
        <v>2</v>
      </c>
      <c r="G563" s="92">
        <v>10</v>
      </c>
      <c r="H563" s="68">
        <f t="array" ref="H563">INDEX('Нормативные затраты по МЗ'!$C$2:$C$132,MATCH(A563&amp;C563,'Нормативные затраты по МЗ'!$A$2:$A$132&amp;'Нормативные затраты по МЗ'!$B$2:$B$132,0))</f>
        <v>149.24</v>
      </c>
      <c r="I563" s="3">
        <f>HLOOKUP($C563,'Параметры ПФ'!$F$3:$K$4,2,FALSE)</f>
        <v>155.04</v>
      </c>
      <c r="J563" s="3">
        <f t="shared" si="40"/>
        <v>4775.68</v>
      </c>
      <c r="K563" s="4">
        <f>IF(J563&lt;'Параметры ПФ'!$N$7+0.01,'Стандартные программы'!J563,ROUNDDOWN('Параметры ПФ'!$N$7/IF(H563=0,I563,IF(I563&gt;H563,H563,I563)),0)*IF(H563=0,I563,IF(I563&gt;H563,H563,I563)))</f>
        <v>4775.68</v>
      </c>
      <c r="L563" s="3">
        <f t="shared" si="41"/>
        <v>47756.800000000003</v>
      </c>
      <c r="M563" s="25">
        <f>IF(J563&lt;'Параметры ПФ'!$N$7+0.01,E563*F563*G563,ROUNDDOWN('Параметры ПФ'!$N$7/IF(H563=0,I563,IF(I563&gt;H563,H563,I563)),0)*G563)</f>
        <v>320</v>
      </c>
      <c r="N563" s="19">
        <f t="shared" si="42"/>
        <v>0</v>
      </c>
      <c r="O563" s="66" t="b">
        <f t="shared" si="43"/>
        <v>1</v>
      </c>
      <c r="P563" s="67">
        <f t="shared" si="44"/>
        <v>72</v>
      </c>
    </row>
    <row r="564" spans="1:16" s="82" customFormat="1" x14ac:dyDescent="0.45">
      <c r="A564" s="90" t="s">
        <v>66</v>
      </c>
      <c r="B564" s="90" t="s">
        <v>332</v>
      </c>
      <c r="C564" s="90" t="s">
        <v>34</v>
      </c>
      <c r="D564" s="91">
        <v>36</v>
      </c>
      <c r="E564" s="91">
        <v>16</v>
      </c>
      <c r="F564" s="92">
        <v>2</v>
      </c>
      <c r="G564" s="92">
        <v>9</v>
      </c>
      <c r="H564" s="68">
        <f t="array" ref="H564">INDEX('Нормативные затраты по МЗ'!$C$2:$C$132,MATCH(A564&amp;C564,'Нормативные затраты по МЗ'!$A$2:$A$132&amp;'Нормативные затраты по МЗ'!$B$2:$B$132,0))</f>
        <v>149.24</v>
      </c>
      <c r="I564" s="3">
        <f>HLOOKUP($C564,'Параметры ПФ'!$F$3:$K$4,2,FALSE)</f>
        <v>155.04</v>
      </c>
      <c r="J564" s="3">
        <f t="shared" si="40"/>
        <v>4775.68</v>
      </c>
      <c r="K564" s="4">
        <f>IF(J564&lt;'Параметры ПФ'!$N$7+0.01,'Стандартные программы'!J564,ROUNDDOWN('Параметры ПФ'!$N$7/IF(H564=0,I564,IF(I564&gt;H564,H564,I564)),0)*IF(H564=0,I564,IF(I564&gt;H564,H564,I564)))</f>
        <v>4775.68</v>
      </c>
      <c r="L564" s="3">
        <f t="shared" si="41"/>
        <v>42981.120000000003</v>
      </c>
      <c r="M564" s="25">
        <f>IF(J564&lt;'Параметры ПФ'!$N$7+0.01,E564*F564*G564,ROUNDDOWN('Параметры ПФ'!$N$7/IF(H564=0,I564,IF(I564&gt;H564,H564,I564)),0)*G564)</f>
        <v>288</v>
      </c>
      <c r="N564" s="19">
        <f t="shared" si="42"/>
        <v>0</v>
      </c>
      <c r="O564" s="66" t="b">
        <f t="shared" si="43"/>
        <v>1</v>
      </c>
      <c r="P564" s="67">
        <f t="shared" si="44"/>
        <v>72</v>
      </c>
    </row>
    <row r="565" spans="1:16" s="82" customFormat="1" x14ac:dyDescent="0.45">
      <c r="A565" s="90" t="s">
        <v>66</v>
      </c>
      <c r="B565" s="90" t="s">
        <v>333</v>
      </c>
      <c r="C565" s="90" t="s">
        <v>1</v>
      </c>
      <c r="D565" s="91">
        <v>36</v>
      </c>
      <c r="E565" s="91">
        <v>16</v>
      </c>
      <c r="F565" s="92">
        <v>2</v>
      </c>
      <c r="G565" s="92">
        <v>10</v>
      </c>
      <c r="H565" s="68">
        <f t="array" ref="H565">INDEX('Нормативные затраты по МЗ'!$C$2:$C$132,MATCH(A565&amp;C565,'Нормативные затраты по МЗ'!$A$2:$A$132&amp;'Нормативные затраты по МЗ'!$B$2:$B$132,0))</f>
        <v>149.24</v>
      </c>
      <c r="I565" s="3">
        <f>HLOOKUP($C565,'Параметры ПФ'!$F$3:$K$4,2,FALSE)</f>
        <v>155.04</v>
      </c>
      <c r="J565" s="3">
        <f t="shared" si="40"/>
        <v>4775.68</v>
      </c>
      <c r="K565" s="4">
        <f>IF(J565&lt;'Параметры ПФ'!$N$7+0.01,'Стандартные программы'!J565,ROUNDDOWN('Параметры ПФ'!$N$7/IF(H565=0,I565,IF(I565&gt;H565,H565,I565)),0)*IF(H565=0,I565,IF(I565&gt;H565,H565,I565)))</f>
        <v>4775.68</v>
      </c>
      <c r="L565" s="3">
        <f t="shared" si="41"/>
        <v>47756.800000000003</v>
      </c>
      <c r="M565" s="25">
        <f>IF(J565&lt;'Параметры ПФ'!$N$7+0.01,E565*F565*G565,ROUNDDOWN('Параметры ПФ'!$N$7/IF(H565=0,I565,IF(I565&gt;H565,H565,I565)),0)*G565)</f>
        <v>320</v>
      </c>
      <c r="N565" s="19">
        <f t="shared" si="42"/>
        <v>0</v>
      </c>
      <c r="O565" s="66" t="b">
        <f t="shared" si="43"/>
        <v>1</v>
      </c>
      <c r="P565" s="67">
        <f t="shared" si="44"/>
        <v>72</v>
      </c>
    </row>
    <row r="566" spans="1:16" s="82" customFormat="1" x14ac:dyDescent="0.45">
      <c r="A566" s="90" t="s">
        <v>66</v>
      </c>
      <c r="B566" s="90" t="s">
        <v>334</v>
      </c>
      <c r="C566" s="90" t="s">
        <v>1</v>
      </c>
      <c r="D566" s="91">
        <v>36</v>
      </c>
      <c r="E566" s="91">
        <v>16</v>
      </c>
      <c r="F566" s="92">
        <v>2</v>
      </c>
      <c r="G566" s="92">
        <v>15</v>
      </c>
      <c r="H566" s="68">
        <f t="array" ref="H566">INDEX('Нормативные затраты по МЗ'!$C$2:$C$132,MATCH(A566&amp;C566,'Нормативные затраты по МЗ'!$A$2:$A$132&amp;'Нормативные затраты по МЗ'!$B$2:$B$132,0))</f>
        <v>149.24</v>
      </c>
      <c r="I566" s="3">
        <f>HLOOKUP($C566,'Параметры ПФ'!$F$3:$K$4,2,FALSE)</f>
        <v>155.04</v>
      </c>
      <c r="J566" s="3">
        <f t="shared" si="40"/>
        <v>4775.68</v>
      </c>
      <c r="K566" s="4">
        <f>IF(J566&lt;'Параметры ПФ'!$N$7+0.01,'Стандартные программы'!J566,ROUNDDOWN('Параметры ПФ'!$N$7/IF(H566=0,I566,IF(I566&gt;H566,H566,I566)),0)*IF(H566=0,I566,IF(I566&gt;H566,H566,I566)))</f>
        <v>4775.68</v>
      </c>
      <c r="L566" s="3">
        <f t="shared" si="41"/>
        <v>71635.199999999997</v>
      </c>
      <c r="M566" s="25">
        <f>IF(J566&lt;'Параметры ПФ'!$N$7+0.01,E566*F566*G566,ROUNDDOWN('Параметры ПФ'!$N$7/IF(H566=0,I566,IF(I566&gt;H566,H566,I566)),0)*G566)</f>
        <v>480</v>
      </c>
      <c r="N566" s="19">
        <f t="shared" si="42"/>
        <v>0</v>
      </c>
      <c r="O566" s="66" t="b">
        <f t="shared" si="43"/>
        <v>1</v>
      </c>
      <c r="P566" s="67">
        <f t="shared" si="44"/>
        <v>72</v>
      </c>
    </row>
    <row r="567" spans="1:16" s="82" customFormat="1" x14ac:dyDescent="0.45">
      <c r="A567" s="90" t="s">
        <v>67</v>
      </c>
      <c r="B567" s="90" t="s">
        <v>335</v>
      </c>
      <c r="C567" s="90" t="s">
        <v>34</v>
      </c>
      <c r="D567" s="91">
        <v>36</v>
      </c>
      <c r="E567" s="91">
        <v>20</v>
      </c>
      <c r="F567" s="92">
        <v>2</v>
      </c>
      <c r="G567" s="122">
        <v>10</v>
      </c>
      <c r="H567" s="68">
        <f t="array" ref="H567">INDEX('Нормативные затраты по МЗ'!$C$2:$C$132,MATCH(A567&amp;C567,'Нормативные затраты по МЗ'!$A$2:$A$132&amp;'Нормативные затраты по МЗ'!$B$2:$B$132,0))</f>
        <v>149.06</v>
      </c>
      <c r="I567" s="3">
        <f>HLOOKUP($C567,'Параметры ПФ'!$F$3:$K$4,2,FALSE)</f>
        <v>155.04</v>
      </c>
      <c r="J567" s="3">
        <f t="shared" si="40"/>
        <v>5962.4</v>
      </c>
      <c r="K567" s="4">
        <f>IF(J567&lt;'Параметры ПФ'!$N$7+0.01,'Стандартные программы'!J567,ROUNDDOWN('Параметры ПФ'!$N$7/IF(H567=0,I567,IF(I567&gt;H567,H567,I567)),0)*IF(H567=0,I567,IF(I567&gt;H567,H567,I567)))</f>
        <v>5962.4</v>
      </c>
      <c r="L567" s="3">
        <f t="shared" si="41"/>
        <v>59624</v>
      </c>
      <c r="M567" s="25">
        <f>IF(J567&lt;'Параметры ПФ'!$N$7+0.01,E567*F567*G567,ROUNDDOWN('Параметры ПФ'!$N$7/IF(H567=0,I567,IF(I567&gt;H567,H567,I567)),0)*G567)</f>
        <v>400</v>
      </c>
      <c r="N567" s="19">
        <f t="shared" si="42"/>
        <v>0</v>
      </c>
      <c r="O567" s="66" t="b">
        <f t="shared" si="43"/>
        <v>1</v>
      </c>
      <c r="P567" s="67">
        <f t="shared" si="44"/>
        <v>72</v>
      </c>
    </row>
    <row r="568" spans="1:16" s="82" customFormat="1" x14ac:dyDescent="0.45">
      <c r="A568" s="90" t="s">
        <v>67</v>
      </c>
      <c r="B568" s="90" t="s">
        <v>336</v>
      </c>
      <c r="C568" s="90" t="s">
        <v>34</v>
      </c>
      <c r="D568" s="91">
        <v>36</v>
      </c>
      <c r="E568" s="91">
        <v>20</v>
      </c>
      <c r="F568" s="92">
        <v>2</v>
      </c>
      <c r="G568" s="122">
        <v>10</v>
      </c>
      <c r="H568" s="68">
        <f t="array" ref="H568">INDEX('Нормативные затраты по МЗ'!$C$2:$C$132,MATCH(A568&amp;C568,'Нормативные затраты по МЗ'!$A$2:$A$132&amp;'Нормативные затраты по МЗ'!$B$2:$B$132,0))</f>
        <v>149.06</v>
      </c>
      <c r="I568" s="3">
        <f>HLOOKUP($C568,'Параметры ПФ'!$F$3:$K$4,2,FALSE)</f>
        <v>155.04</v>
      </c>
      <c r="J568" s="3">
        <f t="shared" si="40"/>
        <v>5962.4</v>
      </c>
      <c r="K568" s="4">
        <f>IF(J568&lt;'Параметры ПФ'!$N$7+0.01,'Стандартные программы'!J568,ROUNDDOWN('Параметры ПФ'!$N$7/IF(H568=0,I568,IF(I568&gt;H568,H568,I568)),0)*IF(H568=0,I568,IF(I568&gt;H568,H568,I568)))</f>
        <v>5962.4</v>
      </c>
      <c r="L568" s="3">
        <f t="shared" si="41"/>
        <v>59624</v>
      </c>
      <c r="M568" s="25">
        <f>IF(J568&lt;'Параметры ПФ'!$N$7+0.01,E568*F568*G568,ROUNDDOWN('Параметры ПФ'!$N$7/IF(H568=0,I568,IF(I568&gt;H568,H568,I568)),0)*G568)</f>
        <v>400</v>
      </c>
      <c r="N568" s="19">
        <f t="shared" si="42"/>
        <v>0</v>
      </c>
      <c r="O568" s="66" t="b">
        <f t="shared" si="43"/>
        <v>1</v>
      </c>
      <c r="P568" s="67">
        <f t="shared" si="44"/>
        <v>72</v>
      </c>
    </row>
    <row r="569" spans="1:16" s="82" customFormat="1" x14ac:dyDescent="0.45">
      <c r="A569" s="90" t="s">
        <v>67</v>
      </c>
      <c r="B569" s="90" t="s">
        <v>337</v>
      </c>
      <c r="C569" s="90" t="s">
        <v>1</v>
      </c>
      <c r="D569" s="91">
        <v>36</v>
      </c>
      <c r="E569" s="91">
        <v>20</v>
      </c>
      <c r="F569" s="92">
        <v>2</v>
      </c>
      <c r="G569" s="122">
        <v>10</v>
      </c>
      <c r="H569" s="68">
        <f t="array" ref="H569">INDEX('Нормативные затраты по МЗ'!$C$2:$C$132,MATCH(A569&amp;C569,'Нормативные затраты по МЗ'!$A$2:$A$132&amp;'Нормативные затраты по МЗ'!$B$2:$B$132,0))</f>
        <v>149.06</v>
      </c>
      <c r="I569" s="3">
        <f>HLOOKUP($C569,'Параметры ПФ'!$F$3:$K$4,2,FALSE)</f>
        <v>155.04</v>
      </c>
      <c r="J569" s="3">
        <f t="shared" si="40"/>
        <v>5962.4</v>
      </c>
      <c r="K569" s="4">
        <f>IF(J569&lt;'Параметры ПФ'!$N$7+0.01,'Стандартные программы'!J569,ROUNDDOWN('Параметры ПФ'!$N$7/IF(H569=0,I569,IF(I569&gt;H569,H569,I569)),0)*IF(H569=0,I569,IF(I569&gt;H569,H569,I569)))</f>
        <v>5962.4</v>
      </c>
      <c r="L569" s="3">
        <f t="shared" si="41"/>
        <v>59624</v>
      </c>
      <c r="M569" s="25">
        <f>IF(J569&lt;'Параметры ПФ'!$N$7+0.01,E569*F569*G569,ROUNDDOWN('Параметры ПФ'!$N$7/IF(H569=0,I569,IF(I569&gt;H569,H569,I569)),0)*G569)</f>
        <v>400</v>
      </c>
      <c r="N569" s="19">
        <f t="shared" si="42"/>
        <v>0</v>
      </c>
      <c r="O569" s="66" t="b">
        <f t="shared" si="43"/>
        <v>1</v>
      </c>
      <c r="P569" s="67">
        <f t="shared" si="44"/>
        <v>72</v>
      </c>
    </row>
    <row r="570" spans="1:16" s="82" customFormat="1" x14ac:dyDescent="0.45">
      <c r="A570" s="90" t="s">
        <v>67</v>
      </c>
      <c r="B570" s="90" t="s">
        <v>338</v>
      </c>
      <c r="C570" s="90" t="s">
        <v>15</v>
      </c>
      <c r="D570" s="91">
        <v>36</v>
      </c>
      <c r="E570" s="91">
        <v>20</v>
      </c>
      <c r="F570" s="92">
        <v>2</v>
      </c>
      <c r="G570" s="92">
        <v>18</v>
      </c>
      <c r="H570" s="68">
        <f t="array" ref="H570">INDEX('Нормативные затраты по МЗ'!$C$2:$C$132,MATCH(A570&amp;C570,'Нормативные затраты по МЗ'!$A$2:$A$132&amp;'Нормативные затраты по МЗ'!$B$2:$B$132,0))</f>
        <v>149.06</v>
      </c>
      <c r="I570" s="3">
        <f>HLOOKUP($C570,'Параметры ПФ'!$F$3:$K$4,2,FALSE)</f>
        <v>155.04</v>
      </c>
      <c r="J570" s="3">
        <f t="shared" si="40"/>
        <v>5962.4</v>
      </c>
      <c r="K570" s="4">
        <f>IF(J570&lt;'Параметры ПФ'!$N$7+0.01,'Стандартные программы'!J570,ROUNDDOWN('Параметры ПФ'!$N$7/IF(H570=0,I570,IF(I570&gt;H570,H570,I570)),0)*IF(H570=0,I570,IF(I570&gt;H570,H570,I570)))</f>
        <v>5962.4</v>
      </c>
      <c r="L570" s="3">
        <f t="shared" si="41"/>
        <v>107323.2</v>
      </c>
      <c r="M570" s="25">
        <f>IF(J570&lt;'Параметры ПФ'!$N$7+0.01,E570*F570*G570,ROUNDDOWN('Параметры ПФ'!$N$7/IF(H570=0,I570,IF(I570&gt;H570,H570,I570)),0)*G570)</f>
        <v>720</v>
      </c>
      <c r="N570" s="19">
        <f t="shared" si="42"/>
        <v>0</v>
      </c>
      <c r="O570" s="66" t="b">
        <f t="shared" si="43"/>
        <v>1</v>
      </c>
      <c r="P570" s="67">
        <f t="shared" si="44"/>
        <v>72</v>
      </c>
    </row>
    <row r="571" spans="1:16" s="82" customFormat="1" x14ac:dyDescent="0.45">
      <c r="A571" s="90" t="s">
        <v>67</v>
      </c>
      <c r="B571" s="90" t="s">
        <v>339</v>
      </c>
      <c r="C571" s="90" t="s">
        <v>34</v>
      </c>
      <c r="D571" s="91">
        <v>36</v>
      </c>
      <c r="E571" s="91">
        <v>20</v>
      </c>
      <c r="F571" s="92">
        <v>2</v>
      </c>
      <c r="G571" s="122">
        <v>20</v>
      </c>
      <c r="H571" s="68">
        <f t="array" ref="H571">INDEX('Нормативные затраты по МЗ'!$C$2:$C$132,MATCH(A571&amp;C571,'Нормативные затраты по МЗ'!$A$2:$A$132&amp;'Нормативные затраты по МЗ'!$B$2:$B$132,0))</f>
        <v>149.06</v>
      </c>
      <c r="I571" s="3">
        <f>HLOOKUP($C571,'Параметры ПФ'!$F$3:$K$4,2,FALSE)</f>
        <v>155.04</v>
      </c>
      <c r="J571" s="3">
        <f t="shared" si="40"/>
        <v>5962.4</v>
      </c>
      <c r="K571" s="4">
        <f>IF(J571&lt;'Параметры ПФ'!$N$7+0.01,'Стандартные программы'!J571,ROUNDDOWN('Параметры ПФ'!$N$7/IF(H571=0,I571,IF(I571&gt;H571,H571,I571)),0)*IF(H571=0,I571,IF(I571&gt;H571,H571,I571)))</f>
        <v>5962.4</v>
      </c>
      <c r="L571" s="3">
        <f t="shared" si="41"/>
        <v>119248</v>
      </c>
      <c r="M571" s="25">
        <f>IF(J571&lt;'Параметры ПФ'!$N$7+0.01,E571*F571*G571,ROUNDDOWN('Параметры ПФ'!$N$7/IF(H571=0,I571,IF(I571&gt;H571,H571,I571)),0)*G571)</f>
        <v>800</v>
      </c>
      <c r="N571" s="19">
        <f t="shared" si="42"/>
        <v>0</v>
      </c>
      <c r="O571" s="66" t="b">
        <f t="shared" si="43"/>
        <v>1</v>
      </c>
      <c r="P571" s="67">
        <f t="shared" si="44"/>
        <v>72</v>
      </c>
    </row>
    <row r="572" spans="1:16" s="82" customFormat="1" x14ac:dyDescent="0.45">
      <c r="A572" s="90" t="s">
        <v>67</v>
      </c>
      <c r="B572" s="90" t="s">
        <v>340</v>
      </c>
      <c r="C572" s="90" t="s">
        <v>34</v>
      </c>
      <c r="D572" s="91">
        <v>36</v>
      </c>
      <c r="E572" s="91">
        <v>20</v>
      </c>
      <c r="F572" s="92">
        <v>2</v>
      </c>
      <c r="G572" s="122">
        <v>20</v>
      </c>
      <c r="H572" s="68">
        <f t="array" ref="H572">INDEX('Нормативные затраты по МЗ'!$C$2:$C$132,MATCH(A572&amp;C572,'Нормативные затраты по МЗ'!$A$2:$A$132&amp;'Нормативные затраты по МЗ'!$B$2:$B$132,0))</f>
        <v>149.06</v>
      </c>
      <c r="I572" s="3">
        <f>HLOOKUP($C572,'Параметры ПФ'!$F$3:$K$4,2,FALSE)</f>
        <v>155.04</v>
      </c>
      <c r="J572" s="3">
        <f t="shared" si="40"/>
        <v>5962.4</v>
      </c>
      <c r="K572" s="4">
        <f>IF(J572&lt;'Параметры ПФ'!$N$7+0.01,'Стандартные программы'!J572,ROUNDDOWN('Параметры ПФ'!$N$7/IF(H572=0,I572,IF(I572&gt;H572,H572,I572)),0)*IF(H572=0,I572,IF(I572&gt;H572,H572,I572)))</f>
        <v>5962.4</v>
      </c>
      <c r="L572" s="3">
        <f t="shared" si="41"/>
        <v>119248</v>
      </c>
      <c r="M572" s="25">
        <f>IF(J572&lt;'Параметры ПФ'!$N$7+0.01,E572*F572*G572,ROUNDDOWN('Параметры ПФ'!$N$7/IF(H572=0,I572,IF(I572&gt;H572,H572,I572)),0)*G572)</f>
        <v>800</v>
      </c>
      <c r="N572" s="19">
        <f t="shared" si="42"/>
        <v>0</v>
      </c>
      <c r="O572" s="66" t="b">
        <f t="shared" si="43"/>
        <v>1</v>
      </c>
      <c r="P572" s="67">
        <f t="shared" si="44"/>
        <v>72</v>
      </c>
    </row>
    <row r="573" spans="1:16" s="82" customFormat="1" x14ac:dyDescent="0.45">
      <c r="A573" s="90" t="s">
        <v>67</v>
      </c>
      <c r="B573" s="90" t="s">
        <v>341</v>
      </c>
      <c r="C573" s="90" t="s">
        <v>1</v>
      </c>
      <c r="D573" s="91">
        <v>36</v>
      </c>
      <c r="E573" s="91">
        <v>20</v>
      </c>
      <c r="F573" s="92">
        <v>2</v>
      </c>
      <c r="G573" s="122">
        <v>10</v>
      </c>
      <c r="H573" s="68">
        <f t="array" ref="H573">INDEX('Нормативные затраты по МЗ'!$C$2:$C$132,MATCH(A573&amp;C573,'Нормативные затраты по МЗ'!$A$2:$A$132&amp;'Нормативные затраты по МЗ'!$B$2:$B$132,0))</f>
        <v>149.06</v>
      </c>
      <c r="I573" s="3">
        <f>HLOOKUP($C573,'Параметры ПФ'!$F$3:$K$4,2,FALSE)</f>
        <v>155.04</v>
      </c>
      <c r="J573" s="3">
        <f t="shared" si="40"/>
        <v>5962.4</v>
      </c>
      <c r="K573" s="4">
        <f>IF(J573&lt;'Параметры ПФ'!$N$7+0.01,'Стандартные программы'!J573,ROUNDDOWN('Параметры ПФ'!$N$7/IF(H573=0,I573,IF(I573&gt;H573,H573,I573)),0)*IF(H573=0,I573,IF(I573&gt;H573,H573,I573)))</f>
        <v>5962.4</v>
      </c>
      <c r="L573" s="3">
        <f t="shared" si="41"/>
        <v>59624</v>
      </c>
      <c r="M573" s="25">
        <f>IF(J573&lt;'Параметры ПФ'!$N$7+0.01,E573*F573*G573,ROUNDDOWN('Параметры ПФ'!$N$7/IF(H573=0,I573,IF(I573&gt;H573,H573,I573)),0)*G573)</f>
        <v>400</v>
      </c>
      <c r="N573" s="19">
        <f t="shared" si="42"/>
        <v>0</v>
      </c>
      <c r="O573" s="66" t="b">
        <f t="shared" si="43"/>
        <v>1</v>
      </c>
      <c r="P573" s="67">
        <f t="shared" si="44"/>
        <v>72</v>
      </c>
    </row>
    <row r="574" spans="1:16" s="82" customFormat="1" x14ac:dyDescent="0.45">
      <c r="A574" s="90" t="s">
        <v>67</v>
      </c>
      <c r="B574" s="90" t="s">
        <v>342</v>
      </c>
      <c r="C574" s="90" t="s">
        <v>15</v>
      </c>
      <c r="D574" s="91">
        <v>36</v>
      </c>
      <c r="E574" s="91">
        <v>20</v>
      </c>
      <c r="F574" s="92">
        <v>2</v>
      </c>
      <c r="G574" s="92">
        <v>20</v>
      </c>
      <c r="H574" s="68">
        <f t="array" ref="H574">INDEX('Нормативные затраты по МЗ'!$C$2:$C$132,MATCH(A574&amp;C574,'Нормативные затраты по МЗ'!$A$2:$A$132&amp;'Нормативные затраты по МЗ'!$B$2:$B$132,0))</f>
        <v>149.06</v>
      </c>
      <c r="I574" s="3">
        <f>HLOOKUP($C574,'Параметры ПФ'!$F$3:$K$4,2,FALSE)</f>
        <v>155.04</v>
      </c>
      <c r="J574" s="3">
        <f t="shared" si="40"/>
        <v>5962.4</v>
      </c>
      <c r="K574" s="4">
        <f>IF(J574&lt;'Параметры ПФ'!$N$7+0.01,'Стандартные программы'!J574,ROUNDDOWN('Параметры ПФ'!$N$7/IF(H574=0,I574,IF(I574&gt;H574,H574,I574)),0)*IF(H574=0,I574,IF(I574&gt;H574,H574,I574)))</f>
        <v>5962.4</v>
      </c>
      <c r="L574" s="3">
        <f t="shared" si="41"/>
        <v>119248</v>
      </c>
      <c r="M574" s="25">
        <f>IF(J574&lt;'Параметры ПФ'!$N$7+0.01,E574*F574*G574,ROUNDDOWN('Параметры ПФ'!$N$7/IF(H574=0,I574,IF(I574&gt;H574,H574,I574)),0)*G574)</f>
        <v>800</v>
      </c>
      <c r="N574" s="19">
        <f t="shared" si="42"/>
        <v>0</v>
      </c>
      <c r="O574" s="66" t="b">
        <f t="shared" si="43"/>
        <v>1</v>
      </c>
      <c r="P574" s="67">
        <f t="shared" si="44"/>
        <v>72</v>
      </c>
    </row>
    <row r="575" spans="1:16" s="82" customFormat="1" x14ac:dyDescent="0.45">
      <c r="A575" s="90" t="s">
        <v>67</v>
      </c>
      <c r="B575" s="90" t="s">
        <v>343</v>
      </c>
      <c r="C575" s="90" t="s">
        <v>16</v>
      </c>
      <c r="D575" s="91">
        <v>36</v>
      </c>
      <c r="E575" s="91">
        <v>20</v>
      </c>
      <c r="F575" s="92">
        <v>2</v>
      </c>
      <c r="G575" s="122">
        <v>10</v>
      </c>
      <c r="H575" s="68">
        <f t="array" ref="H575">INDEX('Нормативные затраты по МЗ'!$C$2:$C$132,MATCH(A575&amp;C575,'Нормативные затраты по МЗ'!$A$2:$A$132&amp;'Нормативные затраты по МЗ'!$B$2:$B$132,0))</f>
        <v>149.06</v>
      </c>
      <c r="I575" s="3">
        <f>HLOOKUP($C575,'Параметры ПФ'!$F$3:$K$4,2,FALSE)</f>
        <v>155.04</v>
      </c>
      <c r="J575" s="3">
        <f t="shared" si="40"/>
        <v>5962.4</v>
      </c>
      <c r="K575" s="4">
        <f>IF(J575&lt;'Параметры ПФ'!$N$7+0.01,'Стандартные программы'!J575,ROUNDDOWN('Параметры ПФ'!$N$7/IF(H575=0,I575,IF(I575&gt;H575,H575,I575)),0)*IF(H575=0,I575,IF(I575&gt;H575,H575,I575)))</f>
        <v>5962.4</v>
      </c>
      <c r="L575" s="3">
        <f t="shared" si="41"/>
        <v>59624</v>
      </c>
      <c r="M575" s="25">
        <f>IF(J575&lt;'Параметры ПФ'!$N$7+0.01,E575*F575*G575,ROUNDDOWN('Параметры ПФ'!$N$7/IF(H575=0,I575,IF(I575&gt;H575,H575,I575)),0)*G575)</f>
        <v>400</v>
      </c>
      <c r="N575" s="19">
        <f t="shared" si="42"/>
        <v>0</v>
      </c>
      <c r="O575" s="66" t="b">
        <f t="shared" si="43"/>
        <v>1</v>
      </c>
      <c r="P575" s="67">
        <f t="shared" si="44"/>
        <v>72</v>
      </c>
    </row>
    <row r="576" spans="1:16" s="82" customFormat="1" x14ac:dyDescent="0.45">
      <c r="A576" s="90" t="s">
        <v>67</v>
      </c>
      <c r="B576" s="90" t="s">
        <v>344</v>
      </c>
      <c r="C576" s="90" t="s">
        <v>14</v>
      </c>
      <c r="D576" s="91">
        <v>36</v>
      </c>
      <c r="E576" s="91">
        <v>20</v>
      </c>
      <c r="F576" s="92">
        <v>2</v>
      </c>
      <c r="G576" s="92">
        <v>18</v>
      </c>
      <c r="H576" s="68">
        <f t="array" ref="H576">INDEX('Нормативные затраты по МЗ'!$C$2:$C$132,MATCH(A576&amp;C576,'Нормативные затраты по МЗ'!$A$2:$A$132&amp;'Нормативные затраты по МЗ'!$B$2:$B$132,0))</f>
        <v>149.06</v>
      </c>
      <c r="I576" s="3">
        <f>HLOOKUP($C576,'Параметры ПФ'!$F$3:$K$4,2,FALSE)</f>
        <v>155.04</v>
      </c>
      <c r="J576" s="3">
        <f t="shared" si="40"/>
        <v>5962.4</v>
      </c>
      <c r="K576" s="4">
        <f>IF(J576&lt;'Параметры ПФ'!$N$7+0.01,'Стандартные программы'!J576,ROUNDDOWN('Параметры ПФ'!$N$7/IF(H576=0,I576,IF(I576&gt;H576,H576,I576)),0)*IF(H576=0,I576,IF(I576&gt;H576,H576,I576)))</f>
        <v>5962.4</v>
      </c>
      <c r="L576" s="3">
        <f t="shared" si="41"/>
        <v>107323.2</v>
      </c>
      <c r="M576" s="25">
        <f>IF(J576&lt;'Параметры ПФ'!$N$7+0.01,E576*F576*G576,ROUNDDOWN('Параметры ПФ'!$N$7/IF(H576=0,I576,IF(I576&gt;H576,H576,I576)),0)*G576)</f>
        <v>720</v>
      </c>
      <c r="N576" s="19">
        <f t="shared" si="42"/>
        <v>0</v>
      </c>
      <c r="O576" s="66" t="b">
        <f t="shared" si="43"/>
        <v>1</v>
      </c>
      <c r="P576" s="67">
        <f t="shared" si="44"/>
        <v>72</v>
      </c>
    </row>
    <row r="577" spans="1:16" s="82" customFormat="1" x14ac:dyDescent="0.45">
      <c r="A577" s="90" t="s">
        <v>67</v>
      </c>
      <c r="B577" s="90" t="s">
        <v>345</v>
      </c>
      <c r="C577" s="90" t="s">
        <v>14</v>
      </c>
      <c r="D577" s="91">
        <v>36</v>
      </c>
      <c r="E577" s="91">
        <v>20</v>
      </c>
      <c r="F577" s="92">
        <v>2</v>
      </c>
      <c r="G577" s="92">
        <v>9</v>
      </c>
      <c r="H577" s="68">
        <f t="array" ref="H577">INDEX('Нормативные затраты по МЗ'!$C$2:$C$132,MATCH(A577&amp;C577,'Нормативные затраты по МЗ'!$A$2:$A$132&amp;'Нормативные затраты по МЗ'!$B$2:$B$132,0))</f>
        <v>149.06</v>
      </c>
      <c r="I577" s="3">
        <f>HLOOKUP($C577,'Параметры ПФ'!$F$3:$K$4,2,FALSE)</f>
        <v>155.04</v>
      </c>
      <c r="J577" s="3">
        <f t="shared" si="40"/>
        <v>5962.4</v>
      </c>
      <c r="K577" s="4">
        <f>IF(J577&lt;'Параметры ПФ'!$N$7+0.01,'Стандартные программы'!J577,ROUNDDOWN('Параметры ПФ'!$N$7/IF(H577=0,I577,IF(I577&gt;H577,H577,I577)),0)*IF(H577=0,I577,IF(I577&gt;H577,H577,I577)))</f>
        <v>5962.4</v>
      </c>
      <c r="L577" s="3">
        <f t="shared" si="41"/>
        <v>53661.599999999999</v>
      </c>
      <c r="M577" s="25">
        <f>IF(J577&lt;'Параметры ПФ'!$N$7+0.01,E577*F577*G577,ROUNDDOWN('Параметры ПФ'!$N$7/IF(H577=0,I577,IF(I577&gt;H577,H577,I577)),0)*G577)</f>
        <v>360</v>
      </c>
      <c r="N577" s="19">
        <f t="shared" si="42"/>
        <v>0</v>
      </c>
      <c r="O577" s="66" t="b">
        <f t="shared" si="43"/>
        <v>1</v>
      </c>
      <c r="P577" s="67">
        <f t="shared" si="44"/>
        <v>72</v>
      </c>
    </row>
    <row r="578" spans="1:16" s="82" customFormat="1" x14ac:dyDescent="0.45">
      <c r="A578" s="90" t="s">
        <v>67</v>
      </c>
      <c r="B578" s="90" t="s">
        <v>346</v>
      </c>
      <c r="C578" s="90" t="s">
        <v>14</v>
      </c>
      <c r="D578" s="91">
        <v>36</v>
      </c>
      <c r="E578" s="91">
        <v>20</v>
      </c>
      <c r="F578" s="92">
        <v>2</v>
      </c>
      <c r="G578" s="92">
        <v>9</v>
      </c>
      <c r="H578" s="68">
        <f t="array" ref="H578">INDEX('Нормативные затраты по МЗ'!$C$2:$C$132,MATCH(A578&amp;C578,'Нормативные затраты по МЗ'!$A$2:$A$132&amp;'Нормативные затраты по МЗ'!$B$2:$B$132,0))</f>
        <v>149.06</v>
      </c>
      <c r="I578" s="3">
        <f>HLOOKUP($C578,'Параметры ПФ'!$F$3:$K$4,2,FALSE)</f>
        <v>155.04</v>
      </c>
      <c r="J578" s="3">
        <f t="shared" ref="J578:J641" si="45">IF(H578=0,I578*F578*E578,IF(I578&gt;H578,H578*F578*E578,I578*F578*E578))</f>
        <v>5962.4</v>
      </c>
      <c r="K578" s="4">
        <f>IF(J578&lt;'Параметры ПФ'!$N$7+0.01,'Стандартные программы'!J578,ROUNDDOWN('Параметры ПФ'!$N$7/IF(H578=0,I578,IF(I578&gt;H578,H578,I578)),0)*IF(H578=0,I578,IF(I578&gt;H578,H578,I578)))</f>
        <v>5962.4</v>
      </c>
      <c r="L578" s="3">
        <f t="shared" ref="L578:L641" si="46">K578*G578</f>
        <v>53661.599999999999</v>
      </c>
      <c r="M578" s="25">
        <f>IF(J578&lt;'Параметры ПФ'!$N$7+0.01,E578*F578*G578,ROUNDDOWN('Параметры ПФ'!$N$7/IF(H578=0,I578,IF(I578&gt;H578,H578,I578)),0)*G578)</f>
        <v>360</v>
      </c>
      <c r="N578" s="19">
        <f t="shared" ref="N578:N641" si="47">IF(H578=0,I578*F578*E578,IF(I578&gt;H578,H578*F578*E578,I578*F578*E578))-K578</f>
        <v>0</v>
      </c>
      <c r="O578" s="66" t="b">
        <f t="shared" ref="O578:O641" si="48">IF(I578&gt;=H578,TRUE,FALSE)</f>
        <v>1</v>
      </c>
      <c r="P578" s="67">
        <f t="shared" ref="P578:P641" si="49">D578*F578</f>
        <v>72</v>
      </c>
    </row>
    <row r="579" spans="1:16" s="82" customFormat="1" x14ac:dyDescent="0.45">
      <c r="A579" s="90" t="s">
        <v>67</v>
      </c>
      <c r="B579" s="90" t="s">
        <v>347</v>
      </c>
      <c r="C579" s="90" t="s">
        <v>34</v>
      </c>
      <c r="D579" s="91">
        <v>36</v>
      </c>
      <c r="E579" s="91">
        <v>20</v>
      </c>
      <c r="F579" s="92">
        <v>2</v>
      </c>
      <c r="G579" s="122">
        <v>20</v>
      </c>
      <c r="H579" s="68">
        <f t="array" ref="H579">INDEX('Нормативные затраты по МЗ'!$C$2:$C$132,MATCH(A579&amp;C579,'Нормативные затраты по МЗ'!$A$2:$A$132&amp;'Нормативные затраты по МЗ'!$B$2:$B$132,0))</f>
        <v>149.06</v>
      </c>
      <c r="I579" s="3">
        <f>HLOOKUP($C579,'Параметры ПФ'!$F$3:$K$4,2,FALSE)</f>
        <v>155.04</v>
      </c>
      <c r="J579" s="3">
        <f t="shared" si="45"/>
        <v>5962.4</v>
      </c>
      <c r="K579" s="4">
        <f>IF(J579&lt;'Параметры ПФ'!$N$7+0.01,'Стандартные программы'!J579,ROUNDDOWN('Параметры ПФ'!$N$7/IF(H579=0,I579,IF(I579&gt;H579,H579,I579)),0)*IF(H579=0,I579,IF(I579&gt;H579,H579,I579)))</f>
        <v>5962.4</v>
      </c>
      <c r="L579" s="3">
        <f t="shared" si="46"/>
        <v>119248</v>
      </c>
      <c r="M579" s="25">
        <f>IF(J579&lt;'Параметры ПФ'!$N$7+0.01,E579*F579*G579,ROUNDDOWN('Параметры ПФ'!$N$7/IF(H579=0,I579,IF(I579&gt;H579,H579,I579)),0)*G579)</f>
        <v>800</v>
      </c>
      <c r="N579" s="19">
        <f t="shared" si="47"/>
        <v>0</v>
      </c>
      <c r="O579" s="66" t="b">
        <f t="shared" si="48"/>
        <v>1</v>
      </c>
      <c r="P579" s="67">
        <f t="shared" si="49"/>
        <v>72</v>
      </c>
    </row>
    <row r="580" spans="1:16" s="82" customFormat="1" x14ac:dyDescent="0.45">
      <c r="A580" s="90" t="s">
        <v>67</v>
      </c>
      <c r="B580" s="90" t="s">
        <v>348</v>
      </c>
      <c r="C580" s="90" t="s">
        <v>15</v>
      </c>
      <c r="D580" s="91">
        <v>36</v>
      </c>
      <c r="E580" s="91">
        <v>20</v>
      </c>
      <c r="F580" s="92">
        <v>2</v>
      </c>
      <c r="G580" s="92">
        <v>18</v>
      </c>
      <c r="H580" s="68">
        <f t="array" ref="H580">INDEX('Нормативные затраты по МЗ'!$C$2:$C$132,MATCH(A580&amp;C580,'Нормативные затраты по МЗ'!$A$2:$A$132&amp;'Нормативные затраты по МЗ'!$B$2:$B$132,0))</f>
        <v>149.06</v>
      </c>
      <c r="I580" s="3">
        <f>HLOOKUP($C580,'Параметры ПФ'!$F$3:$K$4,2,FALSE)</f>
        <v>155.04</v>
      </c>
      <c r="J580" s="3">
        <f t="shared" si="45"/>
        <v>5962.4</v>
      </c>
      <c r="K580" s="4">
        <f>IF(J580&lt;'Параметры ПФ'!$N$7+0.01,'Стандартные программы'!J580,ROUNDDOWN('Параметры ПФ'!$N$7/IF(H580=0,I580,IF(I580&gt;H580,H580,I580)),0)*IF(H580=0,I580,IF(I580&gt;H580,H580,I580)))</f>
        <v>5962.4</v>
      </c>
      <c r="L580" s="3">
        <f t="shared" si="46"/>
        <v>107323.2</v>
      </c>
      <c r="M580" s="25">
        <f>IF(J580&lt;'Параметры ПФ'!$N$7+0.01,E580*F580*G580,ROUNDDOWN('Параметры ПФ'!$N$7/IF(H580=0,I580,IF(I580&gt;H580,H580,I580)),0)*G580)</f>
        <v>720</v>
      </c>
      <c r="N580" s="19">
        <f t="shared" si="47"/>
        <v>0</v>
      </c>
      <c r="O580" s="66" t="b">
        <f t="shared" si="48"/>
        <v>1</v>
      </c>
      <c r="P580" s="67">
        <f t="shared" si="49"/>
        <v>72</v>
      </c>
    </row>
    <row r="581" spans="1:16" s="82" customFormat="1" x14ac:dyDescent="0.45">
      <c r="A581" s="90" t="s">
        <v>67</v>
      </c>
      <c r="B581" s="90" t="s">
        <v>349</v>
      </c>
      <c r="C581" s="90" t="s">
        <v>15</v>
      </c>
      <c r="D581" s="91">
        <v>36</v>
      </c>
      <c r="E581" s="91">
        <v>20</v>
      </c>
      <c r="F581" s="92">
        <v>2</v>
      </c>
      <c r="G581" s="92">
        <v>18</v>
      </c>
      <c r="H581" s="68">
        <f t="array" ref="H581">INDEX('Нормативные затраты по МЗ'!$C$2:$C$132,MATCH(A581&amp;C581,'Нормативные затраты по МЗ'!$A$2:$A$132&amp;'Нормативные затраты по МЗ'!$B$2:$B$132,0))</f>
        <v>149.06</v>
      </c>
      <c r="I581" s="3">
        <f>HLOOKUP($C581,'Параметры ПФ'!$F$3:$K$4,2,FALSE)</f>
        <v>155.04</v>
      </c>
      <c r="J581" s="3">
        <f t="shared" si="45"/>
        <v>5962.4</v>
      </c>
      <c r="K581" s="4">
        <f>IF(J581&lt;'Параметры ПФ'!$N$7+0.01,'Стандартные программы'!J581,ROUNDDOWN('Параметры ПФ'!$N$7/IF(H581=0,I581,IF(I581&gt;H581,H581,I581)),0)*IF(H581=0,I581,IF(I581&gt;H581,H581,I581)))</f>
        <v>5962.4</v>
      </c>
      <c r="L581" s="3">
        <f t="shared" si="46"/>
        <v>107323.2</v>
      </c>
      <c r="M581" s="25">
        <f>IF(J581&lt;'Параметры ПФ'!$N$7+0.01,E581*F581*G581,ROUNDDOWN('Параметры ПФ'!$N$7/IF(H581=0,I581,IF(I581&gt;H581,H581,I581)),0)*G581)</f>
        <v>720</v>
      </c>
      <c r="N581" s="19">
        <f t="shared" si="47"/>
        <v>0</v>
      </c>
      <c r="O581" s="66" t="b">
        <f t="shared" si="48"/>
        <v>1</v>
      </c>
      <c r="P581" s="67">
        <f t="shared" si="49"/>
        <v>72</v>
      </c>
    </row>
    <row r="582" spans="1:16" s="82" customFormat="1" x14ac:dyDescent="0.45">
      <c r="A582" s="90" t="s">
        <v>67</v>
      </c>
      <c r="B582" s="90" t="s">
        <v>350</v>
      </c>
      <c r="C582" s="90" t="s">
        <v>34</v>
      </c>
      <c r="D582" s="91">
        <v>36</v>
      </c>
      <c r="E582" s="91">
        <v>20</v>
      </c>
      <c r="F582" s="92">
        <v>2</v>
      </c>
      <c r="G582" s="122">
        <v>20</v>
      </c>
      <c r="H582" s="68">
        <f t="array" ref="H582">INDEX('Нормативные затраты по МЗ'!$C$2:$C$132,MATCH(A582&amp;C582,'Нормативные затраты по МЗ'!$A$2:$A$132&amp;'Нормативные затраты по МЗ'!$B$2:$B$132,0))</f>
        <v>149.06</v>
      </c>
      <c r="I582" s="3">
        <f>HLOOKUP($C582,'Параметры ПФ'!$F$3:$K$4,2,FALSE)</f>
        <v>155.04</v>
      </c>
      <c r="J582" s="3">
        <f t="shared" si="45"/>
        <v>5962.4</v>
      </c>
      <c r="K582" s="4">
        <f>IF(J582&lt;'Параметры ПФ'!$N$7+0.01,'Стандартные программы'!J582,ROUNDDOWN('Параметры ПФ'!$N$7/IF(H582=0,I582,IF(I582&gt;H582,H582,I582)),0)*IF(H582=0,I582,IF(I582&gt;H582,H582,I582)))</f>
        <v>5962.4</v>
      </c>
      <c r="L582" s="3">
        <f t="shared" si="46"/>
        <v>119248</v>
      </c>
      <c r="M582" s="25">
        <f>IF(J582&lt;'Параметры ПФ'!$N$7+0.01,E582*F582*G582,ROUNDDOWN('Параметры ПФ'!$N$7/IF(H582=0,I582,IF(I582&gt;H582,H582,I582)),0)*G582)</f>
        <v>800</v>
      </c>
      <c r="N582" s="19">
        <f t="shared" si="47"/>
        <v>0</v>
      </c>
      <c r="O582" s="66" t="b">
        <f t="shared" si="48"/>
        <v>1</v>
      </c>
      <c r="P582" s="67">
        <f t="shared" si="49"/>
        <v>72</v>
      </c>
    </row>
    <row r="583" spans="1:16" s="82" customFormat="1" x14ac:dyDescent="0.45">
      <c r="A583" s="90" t="s">
        <v>67</v>
      </c>
      <c r="B583" s="90" t="s">
        <v>351</v>
      </c>
      <c r="C583" s="90" t="s">
        <v>34</v>
      </c>
      <c r="D583" s="91">
        <v>36</v>
      </c>
      <c r="E583" s="91">
        <v>20</v>
      </c>
      <c r="F583" s="92">
        <v>2</v>
      </c>
      <c r="G583" s="122">
        <v>20</v>
      </c>
      <c r="H583" s="68">
        <f t="array" ref="H583">INDEX('Нормативные затраты по МЗ'!$C$2:$C$132,MATCH(A583&amp;C583,'Нормативные затраты по МЗ'!$A$2:$A$132&amp;'Нормативные затраты по МЗ'!$B$2:$B$132,0))</f>
        <v>149.06</v>
      </c>
      <c r="I583" s="3">
        <f>HLOOKUP($C583,'Параметры ПФ'!$F$3:$K$4,2,FALSE)</f>
        <v>155.04</v>
      </c>
      <c r="J583" s="3">
        <f t="shared" si="45"/>
        <v>5962.4</v>
      </c>
      <c r="K583" s="4">
        <f>IF(J583&lt;'Параметры ПФ'!$N$7+0.01,'Стандартные программы'!J583,ROUNDDOWN('Параметры ПФ'!$N$7/IF(H583=0,I583,IF(I583&gt;H583,H583,I583)),0)*IF(H583=0,I583,IF(I583&gt;H583,H583,I583)))</f>
        <v>5962.4</v>
      </c>
      <c r="L583" s="3">
        <f t="shared" si="46"/>
        <v>119248</v>
      </c>
      <c r="M583" s="25">
        <f>IF(J583&lt;'Параметры ПФ'!$N$7+0.01,E583*F583*G583,ROUNDDOWN('Параметры ПФ'!$N$7/IF(H583=0,I583,IF(I583&gt;H583,H583,I583)),0)*G583)</f>
        <v>800</v>
      </c>
      <c r="N583" s="19">
        <f t="shared" si="47"/>
        <v>0</v>
      </c>
      <c r="O583" s="66" t="b">
        <f t="shared" si="48"/>
        <v>1</v>
      </c>
      <c r="P583" s="67">
        <f t="shared" si="49"/>
        <v>72</v>
      </c>
    </row>
    <row r="584" spans="1:16" s="82" customFormat="1" x14ac:dyDescent="0.45">
      <c r="A584" s="90" t="s">
        <v>67</v>
      </c>
      <c r="B584" s="90" t="s">
        <v>352</v>
      </c>
      <c r="C584" s="90" t="s">
        <v>15</v>
      </c>
      <c r="D584" s="91">
        <v>36</v>
      </c>
      <c r="E584" s="91">
        <v>20</v>
      </c>
      <c r="F584" s="92">
        <v>2</v>
      </c>
      <c r="G584" s="92">
        <v>18</v>
      </c>
      <c r="H584" s="68">
        <f t="array" ref="H584">INDEX('Нормативные затраты по МЗ'!$C$2:$C$132,MATCH(A584&amp;C584,'Нормативные затраты по МЗ'!$A$2:$A$132&amp;'Нормативные затраты по МЗ'!$B$2:$B$132,0))</f>
        <v>149.06</v>
      </c>
      <c r="I584" s="3">
        <f>HLOOKUP($C584,'Параметры ПФ'!$F$3:$K$4,2,FALSE)</f>
        <v>155.04</v>
      </c>
      <c r="J584" s="3">
        <f t="shared" si="45"/>
        <v>5962.4</v>
      </c>
      <c r="K584" s="4">
        <f>IF(J584&lt;'Параметры ПФ'!$N$7+0.01,'Стандартные программы'!J584,ROUNDDOWN('Параметры ПФ'!$N$7/IF(H584=0,I584,IF(I584&gt;H584,H584,I584)),0)*IF(H584=0,I584,IF(I584&gt;H584,H584,I584)))</f>
        <v>5962.4</v>
      </c>
      <c r="L584" s="3">
        <f t="shared" si="46"/>
        <v>107323.2</v>
      </c>
      <c r="M584" s="25">
        <f>IF(J584&lt;'Параметры ПФ'!$N$7+0.01,E584*F584*G584,ROUNDDOWN('Параметры ПФ'!$N$7/IF(H584=0,I584,IF(I584&gt;H584,H584,I584)),0)*G584)</f>
        <v>720</v>
      </c>
      <c r="N584" s="19">
        <f t="shared" si="47"/>
        <v>0</v>
      </c>
      <c r="O584" s="66" t="b">
        <f t="shared" si="48"/>
        <v>1</v>
      </c>
      <c r="P584" s="67">
        <f t="shared" si="49"/>
        <v>72</v>
      </c>
    </row>
    <row r="585" spans="1:16" s="82" customFormat="1" x14ac:dyDescent="0.45">
      <c r="A585" s="90" t="s">
        <v>67</v>
      </c>
      <c r="B585" s="90" t="s">
        <v>353</v>
      </c>
      <c r="C585" s="90" t="s">
        <v>34</v>
      </c>
      <c r="D585" s="91">
        <v>36</v>
      </c>
      <c r="E585" s="91">
        <v>20</v>
      </c>
      <c r="F585" s="92">
        <v>2</v>
      </c>
      <c r="G585" s="122">
        <v>20</v>
      </c>
      <c r="H585" s="68">
        <f t="array" ref="H585">INDEX('Нормативные затраты по МЗ'!$C$2:$C$132,MATCH(A585&amp;C585,'Нормативные затраты по МЗ'!$A$2:$A$132&amp;'Нормативные затраты по МЗ'!$B$2:$B$132,0))</f>
        <v>149.06</v>
      </c>
      <c r="I585" s="3">
        <f>HLOOKUP($C585,'Параметры ПФ'!$F$3:$K$4,2,FALSE)</f>
        <v>155.04</v>
      </c>
      <c r="J585" s="3">
        <f t="shared" si="45"/>
        <v>5962.4</v>
      </c>
      <c r="K585" s="4">
        <f>IF(J585&lt;'Параметры ПФ'!$N$7+0.01,'Стандартные программы'!J585,ROUNDDOWN('Параметры ПФ'!$N$7/IF(H585=0,I585,IF(I585&gt;H585,H585,I585)),0)*IF(H585=0,I585,IF(I585&gt;H585,H585,I585)))</f>
        <v>5962.4</v>
      </c>
      <c r="L585" s="3">
        <f t="shared" si="46"/>
        <v>119248</v>
      </c>
      <c r="M585" s="25">
        <f>IF(J585&lt;'Параметры ПФ'!$N$7+0.01,E585*F585*G585,ROUNDDOWN('Параметры ПФ'!$N$7/IF(H585=0,I585,IF(I585&gt;H585,H585,I585)),0)*G585)</f>
        <v>800</v>
      </c>
      <c r="N585" s="19">
        <f t="shared" si="47"/>
        <v>0</v>
      </c>
      <c r="O585" s="66" t="b">
        <f t="shared" si="48"/>
        <v>1</v>
      </c>
      <c r="P585" s="67">
        <f t="shared" si="49"/>
        <v>72</v>
      </c>
    </row>
    <row r="586" spans="1:16" s="82" customFormat="1" x14ac:dyDescent="0.45">
      <c r="A586" s="98" t="s">
        <v>67</v>
      </c>
      <c r="B586" s="98" t="s">
        <v>335</v>
      </c>
      <c r="C586" s="99" t="s">
        <v>34</v>
      </c>
      <c r="D586" s="91">
        <v>36</v>
      </c>
      <c r="E586" s="92">
        <v>16</v>
      </c>
      <c r="F586" s="92">
        <v>2</v>
      </c>
      <c r="G586" s="122">
        <v>6</v>
      </c>
      <c r="H586" s="68">
        <f t="array" ref="H586">INDEX('Нормативные затраты по МЗ'!$C$2:$C$132,MATCH(A586&amp;C586,'Нормативные затраты по МЗ'!$A$2:$A$132&amp;'Нормативные затраты по МЗ'!$B$2:$B$132,0))</f>
        <v>149.06</v>
      </c>
      <c r="I586" s="3">
        <f>HLOOKUP($C586,'Параметры ПФ'!$F$3:$K$4,2,FALSE)</f>
        <v>155.04</v>
      </c>
      <c r="J586" s="3">
        <f t="shared" si="45"/>
        <v>4769.92</v>
      </c>
      <c r="K586" s="4">
        <f>IF(J586&lt;'Параметры ПФ'!$N$7+0.01,'Стандартные программы'!J586,ROUNDDOWN('Параметры ПФ'!$N$7/IF(H586=0,I586,IF(I586&gt;H586,H586,I586)),0)*IF(H586=0,I586,IF(I586&gt;H586,H586,I586)))</f>
        <v>4769.92</v>
      </c>
      <c r="L586" s="3">
        <f t="shared" si="46"/>
        <v>28619.52</v>
      </c>
      <c r="M586" s="25">
        <f>IF(J586&lt;'Параметры ПФ'!$N$7+0.01,E586*F586*G586,ROUNDDOWN('Параметры ПФ'!$N$7/IF(H586=0,I586,IF(I586&gt;H586,H586,I586)),0)*G586)</f>
        <v>192</v>
      </c>
      <c r="N586" s="19">
        <f t="shared" si="47"/>
        <v>0</v>
      </c>
      <c r="O586" s="66" t="b">
        <f t="shared" si="48"/>
        <v>1</v>
      </c>
      <c r="P586" s="67">
        <f t="shared" si="49"/>
        <v>72</v>
      </c>
    </row>
    <row r="587" spans="1:16" s="82" customFormat="1" x14ac:dyDescent="0.45">
      <c r="A587" s="98" t="s">
        <v>67</v>
      </c>
      <c r="B587" s="98" t="s">
        <v>336</v>
      </c>
      <c r="C587" s="99" t="s">
        <v>34</v>
      </c>
      <c r="D587" s="91">
        <v>36</v>
      </c>
      <c r="E587" s="92">
        <v>16</v>
      </c>
      <c r="F587" s="92">
        <v>2</v>
      </c>
      <c r="G587" s="122">
        <v>6</v>
      </c>
      <c r="H587" s="68">
        <f t="array" ref="H587">INDEX('Нормативные затраты по МЗ'!$C$2:$C$132,MATCH(A587&amp;C587,'Нормативные затраты по МЗ'!$A$2:$A$132&amp;'Нормативные затраты по МЗ'!$B$2:$B$132,0))</f>
        <v>149.06</v>
      </c>
      <c r="I587" s="3">
        <f>HLOOKUP($C587,'Параметры ПФ'!$F$3:$K$4,2,FALSE)</f>
        <v>155.04</v>
      </c>
      <c r="J587" s="3">
        <f t="shared" si="45"/>
        <v>4769.92</v>
      </c>
      <c r="K587" s="4">
        <f>IF(J587&lt;'Параметры ПФ'!$N$7+0.01,'Стандартные программы'!J587,ROUNDDOWN('Параметры ПФ'!$N$7/IF(H587=0,I587,IF(I587&gt;H587,H587,I587)),0)*IF(H587=0,I587,IF(I587&gt;H587,H587,I587)))</f>
        <v>4769.92</v>
      </c>
      <c r="L587" s="3">
        <f t="shared" si="46"/>
        <v>28619.52</v>
      </c>
      <c r="M587" s="25">
        <f>IF(J587&lt;'Параметры ПФ'!$N$7+0.01,E587*F587*G587,ROUNDDOWN('Параметры ПФ'!$N$7/IF(H587=0,I587,IF(I587&gt;H587,H587,I587)),0)*G587)</f>
        <v>192</v>
      </c>
      <c r="N587" s="19">
        <f t="shared" si="47"/>
        <v>0</v>
      </c>
      <c r="O587" s="66" t="b">
        <f t="shared" si="48"/>
        <v>1</v>
      </c>
      <c r="P587" s="67">
        <f t="shared" si="49"/>
        <v>72</v>
      </c>
    </row>
    <row r="588" spans="1:16" s="82" customFormat="1" x14ac:dyDescent="0.45">
      <c r="A588" s="98" t="s">
        <v>67</v>
      </c>
      <c r="B588" s="98" t="s">
        <v>2246</v>
      </c>
      <c r="C588" s="99" t="s">
        <v>34</v>
      </c>
      <c r="D588" s="91">
        <v>36</v>
      </c>
      <c r="E588" s="92">
        <v>16</v>
      </c>
      <c r="F588" s="92">
        <v>2</v>
      </c>
      <c r="G588" s="122">
        <v>6</v>
      </c>
      <c r="H588" s="68">
        <f t="array" ref="H588">INDEX('Нормативные затраты по МЗ'!$C$2:$C$132,MATCH(A588&amp;C588,'Нормативные затраты по МЗ'!$A$2:$A$132&amp;'Нормативные затраты по МЗ'!$B$2:$B$132,0))</f>
        <v>149.06</v>
      </c>
      <c r="I588" s="3">
        <f>HLOOKUP($C588,'Параметры ПФ'!$F$3:$K$4,2,FALSE)</f>
        <v>155.04</v>
      </c>
      <c r="J588" s="3">
        <f t="shared" si="45"/>
        <v>4769.92</v>
      </c>
      <c r="K588" s="4">
        <f>IF(J588&lt;'Параметры ПФ'!$N$7+0.01,'Стандартные программы'!J588,ROUNDDOWN('Параметры ПФ'!$N$7/IF(H588=0,I588,IF(I588&gt;H588,H588,I588)),0)*IF(H588=0,I588,IF(I588&gt;H588,H588,I588)))</f>
        <v>4769.92</v>
      </c>
      <c r="L588" s="3">
        <f t="shared" si="46"/>
        <v>28619.52</v>
      </c>
      <c r="M588" s="25">
        <f>IF(J588&lt;'Параметры ПФ'!$N$7+0.01,E588*F588*G588,ROUNDDOWN('Параметры ПФ'!$N$7/IF(H588=0,I588,IF(I588&gt;H588,H588,I588)),0)*G588)</f>
        <v>192</v>
      </c>
      <c r="N588" s="19">
        <f t="shared" si="47"/>
        <v>0</v>
      </c>
      <c r="O588" s="66" t="b">
        <f t="shared" si="48"/>
        <v>1</v>
      </c>
      <c r="P588" s="67">
        <f t="shared" si="49"/>
        <v>72</v>
      </c>
    </row>
    <row r="589" spans="1:16" s="82" customFormat="1" x14ac:dyDescent="0.45">
      <c r="A589" s="98" t="s">
        <v>67</v>
      </c>
      <c r="B589" s="98" t="s">
        <v>2247</v>
      </c>
      <c r="C589" s="99" t="s">
        <v>34</v>
      </c>
      <c r="D589" s="91">
        <v>36</v>
      </c>
      <c r="E589" s="92">
        <v>16</v>
      </c>
      <c r="F589" s="92">
        <v>2</v>
      </c>
      <c r="G589" s="122">
        <v>6</v>
      </c>
      <c r="H589" s="68">
        <f t="array" ref="H589">INDEX('Нормативные затраты по МЗ'!$C$2:$C$132,MATCH(A589&amp;C589,'Нормативные затраты по МЗ'!$A$2:$A$132&amp;'Нормативные затраты по МЗ'!$B$2:$B$132,0))</f>
        <v>149.06</v>
      </c>
      <c r="I589" s="3">
        <f>HLOOKUP($C589,'Параметры ПФ'!$F$3:$K$4,2,FALSE)</f>
        <v>155.04</v>
      </c>
      <c r="J589" s="3">
        <f t="shared" si="45"/>
        <v>4769.92</v>
      </c>
      <c r="K589" s="4">
        <f>IF(J589&lt;'Параметры ПФ'!$N$7+0.01,'Стандартные программы'!J589,ROUNDDOWN('Параметры ПФ'!$N$7/IF(H589=0,I589,IF(I589&gt;H589,H589,I589)),0)*IF(H589=0,I589,IF(I589&gt;H589,H589,I589)))</f>
        <v>4769.92</v>
      </c>
      <c r="L589" s="3">
        <f t="shared" si="46"/>
        <v>28619.52</v>
      </c>
      <c r="M589" s="25">
        <f>IF(J589&lt;'Параметры ПФ'!$N$7+0.01,E589*F589*G589,ROUNDDOWN('Параметры ПФ'!$N$7/IF(H589=0,I589,IF(I589&gt;H589,H589,I589)),0)*G589)</f>
        <v>192</v>
      </c>
      <c r="N589" s="19">
        <f t="shared" si="47"/>
        <v>0</v>
      </c>
      <c r="O589" s="66" t="b">
        <f t="shared" si="48"/>
        <v>1</v>
      </c>
      <c r="P589" s="67">
        <f t="shared" si="49"/>
        <v>72</v>
      </c>
    </row>
    <row r="590" spans="1:16" s="82" customFormat="1" ht="31.75" x14ac:dyDescent="0.45">
      <c r="A590" s="98" t="s">
        <v>67</v>
      </c>
      <c r="B590" s="98" t="s">
        <v>2248</v>
      </c>
      <c r="C590" s="99" t="s">
        <v>1</v>
      </c>
      <c r="D590" s="91">
        <v>36</v>
      </c>
      <c r="E590" s="92">
        <v>16</v>
      </c>
      <c r="F590" s="92">
        <v>2</v>
      </c>
      <c r="G590" s="122">
        <v>10</v>
      </c>
      <c r="H590" s="68">
        <f t="array" ref="H590">INDEX('Нормативные затраты по МЗ'!$C$2:$C$132,MATCH(A590&amp;C590,'Нормативные затраты по МЗ'!$A$2:$A$132&amp;'Нормативные затраты по МЗ'!$B$2:$B$132,0))</f>
        <v>149.06</v>
      </c>
      <c r="I590" s="3">
        <f>HLOOKUP($C590,'Параметры ПФ'!$F$3:$K$4,2,FALSE)</f>
        <v>155.04</v>
      </c>
      <c r="J590" s="3">
        <f t="shared" si="45"/>
        <v>4769.92</v>
      </c>
      <c r="K590" s="4">
        <f>IF(J590&lt;'Параметры ПФ'!$N$7+0.01,'Стандартные программы'!J590,ROUNDDOWN('Параметры ПФ'!$N$7/IF(H590=0,I590,IF(I590&gt;H590,H590,I590)),0)*IF(H590=0,I590,IF(I590&gt;H590,H590,I590)))</f>
        <v>4769.92</v>
      </c>
      <c r="L590" s="3">
        <f t="shared" si="46"/>
        <v>47699.199999999997</v>
      </c>
      <c r="M590" s="25">
        <f>IF(J590&lt;'Параметры ПФ'!$N$7+0.01,E590*F590*G590,ROUNDDOWN('Параметры ПФ'!$N$7/IF(H590=0,I590,IF(I590&gt;H590,H590,I590)),0)*G590)</f>
        <v>320</v>
      </c>
      <c r="N590" s="19">
        <f t="shared" si="47"/>
        <v>0</v>
      </c>
      <c r="O590" s="66" t="b">
        <f t="shared" si="48"/>
        <v>1</v>
      </c>
      <c r="P590" s="67">
        <f t="shared" si="49"/>
        <v>72</v>
      </c>
    </row>
    <row r="591" spans="1:16" s="82" customFormat="1" ht="31.75" x14ac:dyDescent="0.45">
      <c r="A591" s="98" t="s">
        <v>67</v>
      </c>
      <c r="B591" s="98" t="s">
        <v>2249</v>
      </c>
      <c r="C591" s="99" t="s">
        <v>1</v>
      </c>
      <c r="D591" s="91">
        <v>36</v>
      </c>
      <c r="E591" s="92">
        <v>16</v>
      </c>
      <c r="F591" s="92">
        <v>2</v>
      </c>
      <c r="G591" s="122">
        <v>10</v>
      </c>
      <c r="H591" s="68">
        <f t="array" ref="H591">INDEX('Нормативные затраты по МЗ'!$C$2:$C$132,MATCH(A591&amp;C591,'Нормативные затраты по МЗ'!$A$2:$A$132&amp;'Нормативные затраты по МЗ'!$B$2:$B$132,0))</f>
        <v>149.06</v>
      </c>
      <c r="I591" s="3">
        <f>HLOOKUP($C591,'Параметры ПФ'!$F$3:$K$4,2,FALSE)</f>
        <v>155.04</v>
      </c>
      <c r="J591" s="3">
        <f t="shared" si="45"/>
        <v>4769.92</v>
      </c>
      <c r="K591" s="4">
        <f>IF(J591&lt;'Параметры ПФ'!$N$7+0.01,'Стандартные программы'!J591,ROUNDDOWN('Параметры ПФ'!$N$7/IF(H591=0,I591,IF(I591&gt;H591,H591,I591)),0)*IF(H591=0,I591,IF(I591&gt;H591,H591,I591)))</f>
        <v>4769.92</v>
      </c>
      <c r="L591" s="3">
        <f t="shared" si="46"/>
        <v>47699.199999999997</v>
      </c>
      <c r="M591" s="25">
        <f>IF(J591&lt;'Параметры ПФ'!$N$7+0.01,E591*F591*G591,ROUNDDOWN('Параметры ПФ'!$N$7/IF(H591=0,I591,IF(I591&gt;H591,H591,I591)),0)*G591)</f>
        <v>320</v>
      </c>
      <c r="N591" s="19">
        <f t="shared" si="47"/>
        <v>0</v>
      </c>
      <c r="O591" s="66" t="b">
        <f t="shared" si="48"/>
        <v>1</v>
      </c>
      <c r="P591" s="67">
        <f t="shared" si="49"/>
        <v>72</v>
      </c>
    </row>
    <row r="592" spans="1:16" s="82" customFormat="1" ht="47.6" x14ac:dyDescent="0.45">
      <c r="A592" s="98" t="s">
        <v>67</v>
      </c>
      <c r="B592" s="98" t="s">
        <v>338</v>
      </c>
      <c r="C592" s="99" t="s">
        <v>15</v>
      </c>
      <c r="D592" s="91">
        <v>36</v>
      </c>
      <c r="E592" s="92">
        <v>16</v>
      </c>
      <c r="F592" s="92">
        <v>2</v>
      </c>
      <c r="G592" s="91">
        <v>12</v>
      </c>
      <c r="H592" s="68">
        <f t="array" ref="H592">INDEX('Нормативные затраты по МЗ'!$C$2:$C$132,MATCH(A592&amp;C592,'Нормативные затраты по МЗ'!$A$2:$A$132&amp;'Нормативные затраты по МЗ'!$B$2:$B$132,0))</f>
        <v>149.06</v>
      </c>
      <c r="I592" s="3">
        <f>HLOOKUP($C592,'Параметры ПФ'!$F$3:$K$4,2,FALSE)</f>
        <v>155.04</v>
      </c>
      <c r="J592" s="3">
        <f t="shared" si="45"/>
        <v>4769.92</v>
      </c>
      <c r="K592" s="4">
        <f>IF(J592&lt;'Параметры ПФ'!$N$7+0.01,'Стандартные программы'!J592,ROUNDDOWN('Параметры ПФ'!$N$7/IF(H592=0,I592,IF(I592&gt;H592,H592,I592)),0)*IF(H592=0,I592,IF(I592&gt;H592,H592,I592)))</f>
        <v>4769.92</v>
      </c>
      <c r="L592" s="3">
        <f t="shared" si="46"/>
        <v>57239.040000000001</v>
      </c>
      <c r="M592" s="25">
        <f>IF(J592&lt;'Параметры ПФ'!$N$7+0.01,E592*F592*G592,ROUNDDOWN('Параметры ПФ'!$N$7/IF(H592=0,I592,IF(I592&gt;H592,H592,I592)),0)*G592)</f>
        <v>384</v>
      </c>
      <c r="N592" s="19">
        <f t="shared" si="47"/>
        <v>0</v>
      </c>
      <c r="O592" s="66" t="b">
        <f t="shared" si="48"/>
        <v>1</v>
      </c>
      <c r="P592" s="67">
        <f t="shared" si="49"/>
        <v>72</v>
      </c>
    </row>
    <row r="593" spans="1:16" s="82" customFormat="1" x14ac:dyDescent="0.45">
      <c r="A593" s="98" t="s">
        <v>67</v>
      </c>
      <c r="B593" s="90" t="s">
        <v>342</v>
      </c>
      <c r="C593" s="99" t="s">
        <v>15</v>
      </c>
      <c r="D593" s="91">
        <v>36</v>
      </c>
      <c r="E593" s="92">
        <v>16</v>
      </c>
      <c r="F593" s="92">
        <v>2</v>
      </c>
      <c r="G593" s="91">
        <v>12</v>
      </c>
      <c r="H593" s="68">
        <f t="array" ref="H593">INDEX('Нормативные затраты по МЗ'!$C$2:$C$132,MATCH(A593&amp;C593,'Нормативные затраты по МЗ'!$A$2:$A$132&amp;'Нормативные затраты по МЗ'!$B$2:$B$132,0))</f>
        <v>149.06</v>
      </c>
      <c r="I593" s="3">
        <f>HLOOKUP($C593,'Параметры ПФ'!$F$3:$K$4,2,FALSE)</f>
        <v>155.04</v>
      </c>
      <c r="J593" s="3">
        <f t="shared" si="45"/>
        <v>4769.92</v>
      </c>
      <c r="K593" s="4">
        <f>IF(J593&lt;'Параметры ПФ'!$N$7+0.01,'Стандартные программы'!J593,ROUNDDOWN('Параметры ПФ'!$N$7/IF(H593=0,I593,IF(I593&gt;H593,H593,I593)),0)*IF(H593=0,I593,IF(I593&gt;H593,H593,I593)))</f>
        <v>4769.92</v>
      </c>
      <c r="L593" s="3">
        <f t="shared" si="46"/>
        <v>57239.040000000001</v>
      </c>
      <c r="M593" s="25">
        <f>IF(J593&lt;'Параметры ПФ'!$N$7+0.01,E593*F593*G593,ROUNDDOWN('Параметры ПФ'!$N$7/IF(H593=0,I593,IF(I593&gt;H593,H593,I593)),0)*G593)</f>
        <v>384</v>
      </c>
      <c r="N593" s="19">
        <f t="shared" si="47"/>
        <v>0</v>
      </c>
      <c r="O593" s="66" t="b">
        <f t="shared" si="48"/>
        <v>1</v>
      </c>
      <c r="P593" s="67">
        <f t="shared" si="49"/>
        <v>72</v>
      </c>
    </row>
    <row r="594" spans="1:16" s="82" customFormat="1" x14ac:dyDescent="0.45">
      <c r="A594" s="98" t="s">
        <v>67</v>
      </c>
      <c r="B594" s="90" t="s">
        <v>2250</v>
      </c>
      <c r="C594" s="99" t="s">
        <v>34</v>
      </c>
      <c r="D594" s="91">
        <v>36</v>
      </c>
      <c r="E594" s="92">
        <v>16</v>
      </c>
      <c r="F594" s="92">
        <v>2</v>
      </c>
      <c r="G594" s="122">
        <v>6</v>
      </c>
      <c r="H594" s="68">
        <f t="array" ref="H594">INDEX('Нормативные затраты по МЗ'!$C$2:$C$132,MATCH(A594&amp;C594,'Нормативные затраты по МЗ'!$A$2:$A$132&amp;'Нормативные затраты по МЗ'!$B$2:$B$132,0))</f>
        <v>149.06</v>
      </c>
      <c r="I594" s="3">
        <f>HLOOKUP($C594,'Параметры ПФ'!$F$3:$K$4,2,FALSE)</f>
        <v>155.04</v>
      </c>
      <c r="J594" s="3">
        <f t="shared" si="45"/>
        <v>4769.92</v>
      </c>
      <c r="K594" s="4">
        <f>IF(J594&lt;'Параметры ПФ'!$N$7+0.01,'Стандартные программы'!J594,ROUNDDOWN('Параметры ПФ'!$N$7/IF(H594=0,I594,IF(I594&gt;H594,H594,I594)),0)*IF(H594=0,I594,IF(I594&gt;H594,H594,I594)))</f>
        <v>4769.92</v>
      </c>
      <c r="L594" s="3">
        <f t="shared" si="46"/>
        <v>28619.52</v>
      </c>
      <c r="M594" s="25">
        <f>IF(J594&lt;'Параметры ПФ'!$N$7+0.01,E594*F594*G594,ROUNDDOWN('Параметры ПФ'!$N$7/IF(H594=0,I594,IF(I594&gt;H594,H594,I594)),0)*G594)</f>
        <v>192</v>
      </c>
      <c r="N594" s="19">
        <f t="shared" si="47"/>
        <v>0</v>
      </c>
      <c r="O594" s="66" t="b">
        <f t="shared" si="48"/>
        <v>1</v>
      </c>
      <c r="P594" s="67">
        <f t="shared" si="49"/>
        <v>72</v>
      </c>
    </row>
    <row r="595" spans="1:16" s="82" customFormat="1" x14ac:dyDescent="0.45">
      <c r="A595" s="98" t="s">
        <v>67</v>
      </c>
      <c r="B595" s="90" t="s">
        <v>2251</v>
      </c>
      <c r="C595" s="99" t="s">
        <v>34</v>
      </c>
      <c r="D595" s="91">
        <v>36</v>
      </c>
      <c r="E595" s="92">
        <v>16</v>
      </c>
      <c r="F595" s="92">
        <v>2</v>
      </c>
      <c r="G595" s="122">
        <v>6</v>
      </c>
      <c r="H595" s="68">
        <f t="array" ref="H595">INDEX('Нормативные затраты по МЗ'!$C$2:$C$132,MATCH(A595&amp;C595,'Нормативные затраты по МЗ'!$A$2:$A$132&amp;'Нормативные затраты по МЗ'!$B$2:$B$132,0))</f>
        <v>149.06</v>
      </c>
      <c r="I595" s="3">
        <f>HLOOKUP($C595,'Параметры ПФ'!$F$3:$K$4,2,FALSE)</f>
        <v>155.04</v>
      </c>
      <c r="J595" s="3">
        <f t="shared" si="45"/>
        <v>4769.92</v>
      </c>
      <c r="K595" s="4">
        <f>IF(J595&lt;'Параметры ПФ'!$N$7+0.01,'Стандартные программы'!J595,ROUNDDOWN('Параметры ПФ'!$N$7/IF(H595=0,I595,IF(I595&gt;H595,H595,I595)),0)*IF(H595=0,I595,IF(I595&gt;H595,H595,I595)))</f>
        <v>4769.92</v>
      </c>
      <c r="L595" s="3">
        <f t="shared" si="46"/>
        <v>28619.52</v>
      </c>
      <c r="M595" s="25">
        <f>IF(J595&lt;'Параметры ПФ'!$N$7+0.01,E595*F595*G595,ROUNDDOWN('Параметры ПФ'!$N$7/IF(H595=0,I595,IF(I595&gt;H595,H595,I595)),0)*G595)</f>
        <v>192</v>
      </c>
      <c r="N595" s="19">
        <f t="shared" si="47"/>
        <v>0</v>
      </c>
      <c r="O595" s="66" t="b">
        <f t="shared" si="48"/>
        <v>1</v>
      </c>
      <c r="P595" s="67">
        <f t="shared" si="49"/>
        <v>72</v>
      </c>
    </row>
    <row r="596" spans="1:16" s="82" customFormat="1" x14ac:dyDescent="0.45">
      <c r="A596" s="98" t="s">
        <v>67</v>
      </c>
      <c r="B596" s="98" t="s">
        <v>2252</v>
      </c>
      <c r="C596" s="99" t="s">
        <v>34</v>
      </c>
      <c r="D596" s="91">
        <v>36</v>
      </c>
      <c r="E596" s="92">
        <v>16</v>
      </c>
      <c r="F596" s="92">
        <v>2</v>
      </c>
      <c r="G596" s="122">
        <v>6</v>
      </c>
      <c r="H596" s="68">
        <f t="array" ref="H596">INDEX('Нормативные затраты по МЗ'!$C$2:$C$132,MATCH(A596&amp;C596,'Нормативные затраты по МЗ'!$A$2:$A$132&amp;'Нормативные затраты по МЗ'!$B$2:$B$132,0))</f>
        <v>149.06</v>
      </c>
      <c r="I596" s="3">
        <f>HLOOKUP($C596,'Параметры ПФ'!$F$3:$K$4,2,FALSE)</f>
        <v>155.04</v>
      </c>
      <c r="J596" s="3">
        <f t="shared" si="45"/>
        <v>4769.92</v>
      </c>
      <c r="K596" s="4">
        <f>IF(J596&lt;'Параметры ПФ'!$N$7+0.01,'Стандартные программы'!J596,ROUNDDOWN('Параметры ПФ'!$N$7/IF(H596=0,I596,IF(I596&gt;H596,H596,I596)),0)*IF(H596=0,I596,IF(I596&gt;H596,H596,I596)))</f>
        <v>4769.92</v>
      </c>
      <c r="L596" s="3">
        <f t="shared" si="46"/>
        <v>28619.52</v>
      </c>
      <c r="M596" s="25">
        <f>IF(J596&lt;'Параметры ПФ'!$N$7+0.01,E596*F596*G596,ROUNDDOWN('Параметры ПФ'!$N$7/IF(H596=0,I596,IF(I596&gt;H596,H596,I596)),0)*G596)</f>
        <v>192</v>
      </c>
      <c r="N596" s="19">
        <f t="shared" si="47"/>
        <v>0</v>
      </c>
      <c r="O596" s="66" t="b">
        <f t="shared" si="48"/>
        <v>1</v>
      </c>
      <c r="P596" s="67">
        <f t="shared" si="49"/>
        <v>72</v>
      </c>
    </row>
    <row r="597" spans="1:16" s="82" customFormat="1" x14ac:dyDescent="0.45">
      <c r="A597" s="98" t="s">
        <v>67</v>
      </c>
      <c r="B597" s="98" t="s">
        <v>340</v>
      </c>
      <c r="C597" s="99" t="s">
        <v>34</v>
      </c>
      <c r="D597" s="91">
        <v>36</v>
      </c>
      <c r="E597" s="92">
        <v>16</v>
      </c>
      <c r="F597" s="92">
        <v>2</v>
      </c>
      <c r="G597" s="122">
        <v>6</v>
      </c>
      <c r="H597" s="68">
        <f t="array" ref="H597">INDEX('Нормативные затраты по МЗ'!$C$2:$C$132,MATCH(A597&amp;C597,'Нормативные затраты по МЗ'!$A$2:$A$132&amp;'Нормативные затраты по МЗ'!$B$2:$B$132,0))</f>
        <v>149.06</v>
      </c>
      <c r="I597" s="3">
        <f>HLOOKUP($C597,'Параметры ПФ'!$F$3:$K$4,2,FALSE)</f>
        <v>155.04</v>
      </c>
      <c r="J597" s="3">
        <f t="shared" si="45"/>
        <v>4769.92</v>
      </c>
      <c r="K597" s="4">
        <f>IF(J597&lt;'Параметры ПФ'!$N$7+0.01,'Стандартные программы'!J597,ROUNDDOWN('Параметры ПФ'!$N$7/IF(H597=0,I597,IF(I597&gt;H597,H597,I597)),0)*IF(H597=0,I597,IF(I597&gt;H597,H597,I597)))</f>
        <v>4769.92</v>
      </c>
      <c r="L597" s="3">
        <f t="shared" si="46"/>
        <v>28619.52</v>
      </c>
      <c r="M597" s="25">
        <f>IF(J597&lt;'Параметры ПФ'!$N$7+0.01,E597*F597*G597,ROUNDDOWN('Параметры ПФ'!$N$7/IF(H597=0,I597,IF(I597&gt;H597,H597,I597)),0)*G597)</f>
        <v>192</v>
      </c>
      <c r="N597" s="19">
        <f t="shared" si="47"/>
        <v>0</v>
      </c>
      <c r="O597" s="66" t="b">
        <f t="shared" si="48"/>
        <v>1</v>
      </c>
      <c r="P597" s="67">
        <f t="shared" si="49"/>
        <v>72</v>
      </c>
    </row>
    <row r="598" spans="1:16" s="82" customFormat="1" x14ac:dyDescent="0.45">
      <c r="A598" s="98" t="s">
        <v>67</v>
      </c>
      <c r="B598" s="98" t="s">
        <v>2253</v>
      </c>
      <c r="C598" s="99" t="s">
        <v>34</v>
      </c>
      <c r="D598" s="91">
        <v>36</v>
      </c>
      <c r="E598" s="92">
        <v>16</v>
      </c>
      <c r="F598" s="92">
        <v>2</v>
      </c>
      <c r="G598" s="122">
        <v>6</v>
      </c>
      <c r="H598" s="68">
        <f t="array" ref="H598">INDEX('Нормативные затраты по МЗ'!$C$2:$C$132,MATCH(A598&amp;C598,'Нормативные затраты по МЗ'!$A$2:$A$132&amp;'Нормативные затраты по МЗ'!$B$2:$B$132,0))</f>
        <v>149.06</v>
      </c>
      <c r="I598" s="3">
        <f>HLOOKUP($C598,'Параметры ПФ'!$F$3:$K$4,2,FALSE)</f>
        <v>155.04</v>
      </c>
      <c r="J598" s="3">
        <f t="shared" si="45"/>
        <v>4769.92</v>
      </c>
      <c r="K598" s="4">
        <f>IF(J598&lt;'Параметры ПФ'!$N$7+0.01,'Стандартные программы'!J598,ROUNDDOWN('Параметры ПФ'!$N$7/IF(H598=0,I598,IF(I598&gt;H598,H598,I598)),0)*IF(H598=0,I598,IF(I598&gt;H598,H598,I598)))</f>
        <v>4769.92</v>
      </c>
      <c r="L598" s="3">
        <f t="shared" si="46"/>
        <v>28619.52</v>
      </c>
      <c r="M598" s="25">
        <f>IF(J598&lt;'Параметры ПФ'!$N$7+0.01,E598*F598*G598,ROUNDDOWN('Параметры ПФ'!$N$7/IF(H598=0,I598,IF(I598&gt;H598,H598,I598)),0)*G598)</f>
        <v>192</v>
      </c>
      <c r="N598" s="19">
        <f t="shared" si="47"/>
        <v>0</v>
      </c>
      <c r="O598" s="66" t="b">
        <f t="shared" si="48"/>
        <v>1</v>
      </c>
      <c r="P598" s="67">
        <f t="shared" si="49"/>
        <v>72</v>
      </c>
    </row>
    <row r="599" spans="1:16" s="82" customFormat="1" x14ac:dyDescent="0.45">
      <c r="A599" s="98" t="s">
        <v>67</v>
      </c>
      <c r="B599" s="98" t="s">
        <v>2254</v>
      </c>
      <c r="C599" s="99" t="s">
        <v>34</v>
      </c>
      <c r="D599" s="91">
        <v>36</v>
      </c>
      <c r="E599" s="92">
        <v>16</v>
      </c>
      <c r="F599" s="92">
        <v>2</v>
      </c>
      <c r="G599" s="122">
        <v>7</v>
      </c>
      <c r="H599" s="68">
        <f t="array" ref="H599">INDEX('Нормативные затраты по МЗ'!$C$2:$C$132,MATCH(A599&amp;C599,'Нормативные затраты по МЗ'!$A$2:$A$132&amp;'Нормативные затраты по МЗ'!$B$2:$B$132,0))</f>
        <v>149.06</v>
      </c>
      <c r="I599" s="3">
        <f>HLOOKUP($C599,'Параметры ПФ'!$F$3:$K$4,2,FALSE)</f>
        <v>155.04</v>
      </c>
      <c r="J599" s="3">
        <f t="shared" si="45"/>
        <v>4769.92</v>
      </c>
      <c r="K599" s="4">
        <f>IF(J599&lt;'Параметры ПФ'!$N$7+0.01,'Стандартные программы'!J599,ROUNDDOWN('Параметры ПФ'!$N$7/IF(H599=0,I599,IF(I599&gt;H599,H599,I599)),0)*IF(H599=0,I599,IF(I599&gt;H599,H599,I599)))</f>
        <v>4769.92</v>
      </c>
      <c r="L599" s="3">
        <f t="shared" si="46"/>
        <v>33389.440000000002</v>
      </c>
      <c r="M599" s="25">
        <f>IF(J599&lt;'Параметры ПФ'!$N$7+0.01,E599*F599*G599,ROUNDDOWN('Параметры ПФ'!$N$7/IF(H599=0,I599,IF(I599&gt;H599,H599,I599)),0)*G599)</f>
        <v>224</v>
      </c>
      <c r="N599" s="19">
        <f t="shared" si="47"/>
        <v>0</v>
      </c>
      <c r="O599" s="66" t="b">
        <f t="shared" si="48"/>
        <v>1</v>
      </c>
      <c r="P599" s="67">
        <f t="shared" si="49"/>
        <v>72</v>
      </c>
    </row>
    <row r="600" spans="1:16" ht="31.75" x14ac:dyDescent="0.45">
      <c r="A600" s="98" t="s">
        <v>67</v>
      </c>
      <c r="B600" s="98" t="s">
        <v>2255</v>
      </c>
      <c r="C600" s="99" t="s">
        <v>1</v>
      </c>
      <c r="D600" s="91">
        <v>36</v>
      </c>
      <c r="E600" s="92">
        <v>16</v>
      </c>
      <c r="F600" s="92">
        <v>2</v>
      </c>
      <c r="G600" s="122">
        <v>10</v>
      </c>
      <c r="H600" s="68">
        <f t="array" ref="H600">INDEX('Нормативные затраты по МЗ'!$C$2:$C$132,MATCH(A600&amp;C600,'Нормативные затраты по МЗ'!$A$2:$A$132&amp;'Нормативные затраты по МЗ'!$B$2:$B$132,0))</f>
        <v>149.06</v>
      </c>
      <c r="I600" s="3">
        <f>HLOOKUP($C600,'Параметры ПФ'!$F$3:$K$4,2,FALSE)</f>
        <v>155.04</v>
      </c>
      <c r="J600" s="3">
        <f t="shared" si="45"/>
        <v>4769.92</v>
      </c>
      <c r="K600" s="4">
        <f>IF(J600&lt;'Параметры ПФ'!$N$7+0.01,'Стандартные программы'!J600,ROUNDDOWN('Параметры ПФ'!$N$7/IF(H600=0,I600,IF(I600&gt;H600,H600,I600)),0)*IF(H600=0,I600,IF(I600&gt;H600,H600,I600)))</f>
        <v>4769.92</v>
      </c>
      <c r="L600" s="3">
        <f t="shared" si="46"/>
        <v>47699.199999999997</v>
      </c>
      <c r="M600" s="25">
        <f>IF(J600&lt;'Параметры ПФ'!$N$7+0.01,E600*F600*G600,ROUNDDOWN('Параметры ПФ'!$N$7/IF(H600=0,I600,IF(I600&gt;H600,H600,I600)),0)*G600)</f>
        <v>320</v>
      </c>
      <c r="N600" s="19">
        <f t="shared" si="47"/>
        <v>0</v>
      </c>
      <c r="O600" s="66" t="b">
        <f t="shared" si="48"/>
        <v>1</v>
      </c>
      <c r="P600" s="67">
        <f t="shared" si="49"/>
        <v>72</v>
      </c>
    </row>
    <row r="601" spans="1:16" ht="31.75" x14ac:dyDescent="0.45">
      <c r="A601" s="98" t="s">
        <v>67</v>
      </c>
      <c r="B601" s="98" t="s">
        <v>2256</v>
      </c>
      <c r="C601" s="99" t="s">
        <v>1</v>
      </c>
      <c r="D601" s="91">
        <v>36</v>
      </c>
      <c r="E601" s="92">
        <v>16</v>
      </c>
      <c r="F601" s="92">
        <v>2</v>
      </c>
      <c r="G601" s="122">
        <v>10</v>
      </c>
      <c r="H601" s="68">
        <f t="array" ref="H601">INDEX('Нормативные затраты по МЗ'!$C$2:$C$132,MATCH(A601&amp;C601,'Нормативные затраты по МЗ'!$A$2:$A$132&amp;'Нормативные затраты по МЗ'!$B$2:$B$132,0))</f>
        <v>149.06</v>
      </c>
      <c r="I601" s="3">
        <f>HLOOKUP($C601,'Параметры ПФ'!$F$3:$K$4,2,FALSE)</f>
        <v>155.04</v>
      </c>
      <c r="J601" s="3">
        <f t="shared" si="45"/>
        <v>4769.92</v>
      </c>
      <c r="K601" s="4">
        <f>IF(J601&lt;'Параметры ПФ'!$N$7+0.01,'Стандартные программы'!J601,ROUNDDOWN('Параметры ПФ'!$N$7/IF(H601=0,I601,IF(I601&gt;H601,H601,I601)),0)*IF(H601=0,I601,IF(I601&gt;H601,H601,I601)))</f>
        <v>4769.92</v>
      </c>
      <c r="L601" s="3">
        <f t="shared" si="46"/>
        <v>47699.199999999997</v>
      </c>
      <c r="M601" s="25">
        <f>IF(J601&lt;'Параметры ПФ'!$N$7+0.01,E601*F601*G601,ROUNDDOWN('Параметры ПФ'!$N$7/IF(H601=0,I601,IF(I601&gt;H601,H601,I601)),0)*G601)</f>
        <v>320</v>
      </c>
      <c r="N601" s="19">
        <f t="shared" si="47"/>
        <v>0</v>
      </c>
      <c r="O601" s="66" t="b">
        <f t="shared" si="48"/>
        <v>1</v>
      </c>
      <c r="P601" s="67">
        <f t="shared" si="49"/>
        <v>72</v>
      </c>
    </row>
    <row r="602" spans="1:16" ht="31.75" x14ac:dyDescent="0.45">
      <c r="A602" s="98" t="s">
        <v>67</v>
      </c>
      <c r="B602" s="98" t="s">
        <v>2257</v>
      </c>
      <c r="C602" s="100" t="s">
        <v>16</v>
      </c>
      <c r="D602" s="91">
        <v>36</v>
      </c>
      <c r="E602" s="92">
        <v>16</v>
      </c>
      <c r="F602" s="92">
        <v>2</v>
      </c>
      <c r="G602" s="122">
        <v>10</v>
      </c>
      <c r="H602" s="68">
        <f t="array" ref="H602">INDEX('Нормативные затраты по МЗ'!$C$2:$C$132,MATCH(A602&amp;C602,'Нормативные затраты по МЗ'!$A$2:$A$132&amp;'Нормативные затраты по МЗ'!$B$2:$B$132,0))</f>
        <v>149.06</v>
      </c>
      <c r="I602" s="3">
        <f>HLOOKUP($C602,'Параметры ПФ'!$F$3:$K$4,2,FALSE)</f>
        <v>155.04</v>
      </c>
      <c r="J602" s="3">
        <f t="shared" si="45"/>
        <v>4769.92</v>
      </c>
      <c r="K602" s="4">
        <f>IF(J602&lt;'Параметры ПФ'!$N$7+0.01,'Стандартные программы'!J602,ROUNDDOWN('Параметры ПФ'!$N$7/IF(H602=0,I602,IF(I602&gt;H602,H602,I602)),0)*IF(H602=0,I602,IF(I602&gt;H602,H602,I602)))</f>
        <v>4769.92</v>
      </c>
      <c r="L602" s="3">
        <f t="shared" si="46"/>
        <v>47699.199999999997</v>
      </c>
      <c r="M602" s="25">
        <f>IF(J602&lt;'Параметры ПФ'!$N$7+0.01,E602*F602*G602,ROUNDDOWN('Параметры ПФ'!$N$7/IF(H602=0,I602,IF(I602&gt;H602,H602,I602)),0)*G602)</f>
        <v>320</v>
      </c>
      <c r="N602" s="19">
        <f t="shared" si="47"/>
        <v>0</v>
      </c>
      <c r="O602" s="66" t="b">
        <f t="shared" si="48"/>
        <v>1</v>
      </c>
      <c r="P602" s="67">
        <f t="shared" si="49"/>
        <v>72</v>
      </c>
    </row>
    <row r="603" spans="1:16" ht="31.75" x14ac:dyDescent="0.45">
      <c r="A603" s="98" t="s">
        <v>67</v>
      </c>
      <c r="B603" s="98" t="s">
        <v>2258</v>
      </c>
      <c r="C603" s="100" t="s">
        <v>16</v>
      </c>
      <c r="D603" s="91">
        <v>36</v>
      </c>
      <c r="E603" s="92">
        <v>16</v>
      </c>
      <c r="F603" s="92">
        <v>2</v>
      </c>
      <c r="G603" s="122">
        <v>10</v>
      </c>
      <c r="H603" s="68">
        <f t="array" ref="H603">INDEX('Нормативные затраты по МЗ'!$C$2:$C$132,MATCH(A603&amp;C603,'Нормативные затраты по МЗ'!$A$2:$A$132&amp;'Нормативные затраты по МЗ'!$B$2:$B$132,0))</f>
        <v>149.06</v>
      </c>
      <c r="I603" s="3">
        <f>HLOOKUP($C603,'Параметры ПФ'!$F$3:$K$4,2,FALSE)</f>
        <v>155.04</v>
      </c>
      <c r="J603" s="3">
        <f t="shared" si="45"/>
        <v>4769.92</v>
      </c>
      <c r="K603" s="4">
        <f>IF(J603&lt;'Параметры ПФ'!$N$7+0.01,'Стандартные программы'!J603,ROUNDDOWN('Параметры ПФ'!$N$7/IF(H603=0,I603,IF(I603&gt;H603,H603,I603)),0)*IF(H603=0,I603,IF(I603&gt;H603,H603,I603)))</f>
        <v>4769.92</v>
      </c>
      <c r="L603" s="3">
        <f t="shared" si="46"/>
        <v>47699.199999999997</v>
      </c>
      <c r="M603" s="25">
        <f>IF(J603&lt;'Параметры ПФ'!$N$7+0.01,E603*F603*G603,ROUNDDOWN('Параметры ПФ'!$N$7/IF(H603=0,I603,IF(I603&gt;H603,H603,I603)),0)*G603)</f>
        <v>320</v>
      </c>
      <c r="N603" s="19">
        <f t="shared" si="47"/>
        <v>0</v>
      </c>
      <c r="O603" s="66" t="b">
        <f t="shared" si="48"/>
        <v>1</v>
      </c>
      <c r="P603" s="67">
        <f t="shared" si="49"/>
        <v>72</v>
      </c>
    </row>
    <row r="604" spans="1:16" ht="31.75" x14ac:dyDescent="0.45">
      <c r="A604" s="98" t="s">
        <v>67</v>
      </c>
      <c r="B604" s="98" t="s">
        <v>2259</v>
      </c>
      <c r="C604" s="100" t="s">
        <v>16</v>
      </c>
      <c r="D604" s="91">
        <v>36</v>
      </c>
      <c r="E604" s="92">
        <v>16</v>
      </c>
      <c r="F604" s="92">
        <v>2</v>
      </c>
      <c r="G604" s="122">
        <v>10</v>
      </c>
      <c r="H604" s="68">
        <f t="array" ref="H604">INDEX('Нормативные затраты по МЗ'!$C$2:$C$132,MATCH(A604&amp;C604,'Нормативные затраты по МЗ'!$A$2:$A$132&amp;'Нормативные затраты по МЗ'!$B$2:$B$132,0))</f>
        <v>149.06</v>
      </c>
      <c r="I604" s="3">
        <f>HLOOKUP($C604,'Параметры ПФ'!$F$3:$K$4,2,FALSE)</f>
        <v>155.04</v>
      </c>
      <c r="J604" s="3">
        <f t="shared" si="45"/>
        <v>4769.92</v>
      </c>
      <c r="K604" s="4">
        <f>IF(J604&lt;'Параметры ПФ'!$N$7+0.01,'Стандартные программы'!J604,ROUNDDOWN('Параметры ПФ'!$N$7/IF(H604=0,I604,IF(I604&gt;H604,H604,I604)),0)*IF(H604=0,I604,IF(I604&gt;H604,H604,I604)))</f>
        <v>4769.92</v>
      </c>
      <c r="L604" s="3">
        <f t="shared" si="46"/>
        <v>47699.199999999997</v>
      </c>
      <c r="M604" s="25">
        <f>IF(J604&lt;'Параметры ПФ'!$N$7+0.01,E604*F604*G604,ROUNDDOWN('Параметры ПФ'!$N$7/IF(H604=0,I604,IF(I604&gt;H604,H604,I604)),0)*G604)</f>
        <v>320</v>
      </c>
      <c r="N604" s="19">
        <f t="shared" si="47"/>
        <v>0</v>
      </c>
      <c r="O604" s="66" t="b">
        <f t="shared" si="48"/>
        <v>1</v>
      </c>
      <c r="P604" s="67">
        <f t="shared" si="49"/>
        <v>72</v>
      </c>
    </row>
    <row r="605" spans="1:16" ht="31.75" x14ac:dyDescent="0.45">
      <c r="A605" s="98" t="s">
        <v>67</v>
      </c>
      <c r="B605" s="98" t="s">
        <v>344</v>
      </c>
      <c r="C605" s="90" t="s">
        <v>14</v>
      </c>
      <c r="D605" s="91">
        <v>36</v>
      </c>
      <c r="E605" s="92">
        <v>16</v>
      </c>
      <c r="F605" s="92">
        <v>2</v>
      </c>
      <c r="G605" s="91">
        <v>12</v>
      </c>
      <c r="H605" s="68">
        <f t="array" ref="H605">INDEX('Нормативные затраты по МЗ'!$C$2:$C$132,MATCH(A605&amp;C605,'Нормативные затраты по МЗ'!$A$2:$A$132&amp;'Нормативные затраты по МЗ'!$B$2:$B$132,0))</f>
        <v>149.06</v>
      </c>
      <c r="I605" s="3">
        <f>HLOOKUP($C605,'Параметры ПФ'!$F$3:$K$4,2,FALSE)</f>
        <v>155.04</v>
      </c>
      <c r="J605" s="3">
        <f t="shared" si="45"/>
        <v>4769.92</v>
      </c>
      <c r="K605" s="4">
        <f>IF(J605&lt;'Параметры ПФ'!$N$7+0.01,'Стандартные программы'!J605,ROUNDDOWN('Параметры ПФ'!$N$7/IF(H605=0,I605,IF(I605&gt;H605,H605,I605)),0)*IF(H605=0,I605,IF(I605&gt;H605,H605,I605)))</f>
        <v>4769.92</v>
      </c>
      <c r="L605" s="3">
        <f t="shared" si="46"/>
        <v>57239.040000000001</v>
      </c>
      <c r="M605" s="25">
        <f>IF(J605&lt;'Параметры ПФ'!$N$7+0.01,E605*F605*G605,ROUNDDOWN('Параметры ПФ'!$N$7/IF(H605=0,I605,IF(I605&gt;H605,H605,I605)),0)*G605)</f>
        <v>384</v>
      </c>
      <c r="N605" s="19">
        <f t="shared" si="47"/>
        <v>0</v>
      </c>
      <c r="O605" s="66" t="b">
        <f t="shared" si="48"/>
        <v>1</v>
      </c>
      <c r="P605" s="67">
        <f t="shared" si="49"/>
        <v>72</v>
      </c>
    </row>
    <row r="606" spans="1:16" ht="31.75" x14ac:dyDescent="0.45">
      <c r="A606" s="98" t="s">
        <v>67</v>
      </c>
      <c r="B606" s="98" t="s">
        <v>345</v>
      </c>
      <c r="C606" s="90" t="s">
        <v>14</v>
      </c>
      <c r="D606" s="91">
        <v>36</v>
      </c>
      <c r="E606" s="92">
        <v>16</v>
      </c>
      <c r="F606" s="92">
        <v>2</v>
      </c>
      <c r="G606" s="91">
        <v>12</v>
      </c>
      <c r="H606" s="68">
        <f t="array" ref="H606">INDEX('Нормативные затраты по МЗ'!$C$2:$C$132,MATCH(A606&amp;C606,'Нормативные затраты по МЗ'!$A$2:$A$132&amp;'Нормативные затраты по МЗ'!$B$2:$B$132,0))</f>
        <v>149.06</v>
      </c>
      <c r="I606" s="3">
        <f>HLOOKUP($C606,'Параметры ПФ'!$F$3:$K$4,2,FALSE)</f>
        <v>155.04</v>
      </c>
      <c r="J606" s="3">
        <f t="shared" si="45"/>
        <v>4769.92</v>
      </c>
      <c r="K606" s="4">
        <f>IF(J606&lt;'Параметры ПФ'!$N$7+0.01,'Стандартные программы'!J606,ROUNDDOWN('Параметры ПФ'!$N$7/IF(H606=0,I606,IF(I606&gt;H606,H606,I606)),0)*IF(H606=0,I606,IF(I606&gt;H606,H606,I606)))</f>
        <v>4769.92</v>
      </c>
      <c r="L606" s="3">
        <f t="shared" si="46"/>
        <v>57239.040000000001</v>
      </c>
      <c r="M606" s="25">
        <f>IF(J606&lt;'Параметры ПФ'!$N$7+0.01,E606*F606*G606,ROUNDDOWN('Параметры ПФ'!$N$7/IF(H606=0,I606,IF(I606&gt;H606,H606,I606)),0)*G606)</f>
        <v>384</v>
      </c>
      <c r="N606" s="19">
        <f t="shared" si="47"/>
        <v>0</v>
      </c>
      <c r="O606" s="66" t="b">
        <f t="shared" si="48"/>
        <v>1</v>
      </c>
      <c r="P606" s="67">
        <f t="shared" si="49"/>
        <v>72</v>
      </c>
    </row>
    <row r="607" spans="1:16" ht="31.75" x14ac:dyDescent="0.45">
      <c r="A607" s="98" t="s">
        <v>67</v>
      </c>
      <c r="B607" s="98" t="s">
        <v>346</v>
      </c>
      <c r="C607" s="90" t="s">
        <v>14</v>
      </c>
      <c r="D607" s="91">
        <v>36</v>
      </c>
      <c r="E607" s="92">
        <v>16</v>
      </c>
      <c r="F607" s="92">
        <v>2</v>
      </c>
      <c r="G607" s="91">
        <v>12</v>
      </c>
      <c r="H607" s="68">
        <f t="array" ref="H607">INDEX('Нормативные затраты по МЗ'!$C$2:$C$132,MATCH(A607&amp;C607,'Нормативные затраты по МЗ'!$A$2:$A$132&amp;'Нормативные затраты по МЗ'!$B$2:$B$132,0))</f>
        <v>149.06</v>
      </c>
      <c r="I607" s="3">
        <f>HLOOKUP($C607,'Параметры ПФ'!$F$3:$K$4,2,FALSE)</f>
        <v>155.04</v>
      </c>
      <c r="J607" s="3">
        <f t="shared" si="45"/>
        <v>4769.92</v>
      </c>
      <c r="K607" s="4">
        <f>IF(J607&lt;'Параметры ПФ'!$N$7+0.01,'Стандартные программы'!J607,ROUNDDOWN('Параметры ПФ'!$N$7/IF(H607=0,I607,IF(I607&gt;H607,H607,I607)),0)*IF(H607=0,I607,IF(I607&gt;H607,H607,I607)))</f>
        <v>4769.92</v>
      </c>
      <c r="L607" s="3">
        <f t="shared" si="46"/>
        <v>57239.040000000001</v>
      </c>
      <c r="M607" s="25">
        <f>IF(J607&lt;'Параметры ПФ'!$N$7+0.01,E607*F607*G607,ROUNDDOWN('Параметры ПФ'!$N$7/IF(H607=0,I607,IF(I607&gt;H607,H607,I607)),0)*G607)</f>
        <v>384</v>
      </c>
      <c r="N607" s="19">
        <f t="shared" si="47"/>
        <v>0</v>
      </c>
      <c r="O607" s="66" t="b">
        <f t="shared" si="48"/>
        <v>1</v>
      </c>
      <c r="P607" s="67">
        <f t="shared" si="49"/>
        <v>72</v>
      </c>
    </row>
    <row r="608" spans="1:16" ht="31.75" x14ac:dyDescent="0.45">
      <c r="A608" s="98" t="s">
        <v>67</v>
      </c>
      <c r="B608" s="98" t="s">
        <v>2260</v>
      </c>
      <c r="C608" s="99" t="s">
        <v>34</v>
      </c>
      <c r="D608" s="91">
        <v>36</v>
      </c>
      <c r="E608" s="92">
        <v>16</v>
      </c>
      <c r="F608" s="92">
        <v>2</v>
      </c>
      <c r="G608" s="122">
        <v>7</v>
      </c>
      <c r="H608" s="68">
        <f t="array" ref="H608">INDEX('Нормативные затраты по МЗ'!$C$2:$C$132,MATCH(A608&amp;C608,'Нормативные затраты по МЗ'!$A$2:$A$132&amp;'Нормативные затраты по МЗ'!$B$2:$B$132,0))</f>
        <v>149.06</v>
      </c>
      <c r="I608" s="3">
        <f>HLOOKUP($C608,'Параметры ПФ'!$F$3:$K$4,2,FALSE)</f>
        <v>155.04</v>
      </c>
      <c r="J608" s="3">
        <f t="shared" si="45"/>
        <v>4769.92</v>
      </c>
      <c r="K608" s="4">
        <f>IF(J608&lt;'Параметры ПФ'!$N$7+0.01,'Стандартные программы'!J608,ROUNDDOWN('Параметры ПФ'!$N$7/IF(H608=0,I608,IF(I608&gt;H608,H608,I608)),0)*IF(H608=0,I608,IF(I608&gt;H608,H608,I608)))</f>
        <v>4769.92</v>
      </c>
      <c r="L608" s="3">
        <f t="shared" si="46"/>
        <v>33389.440000000002</v>
      </c>
      <c r="M608" s="25">
        <f>IF(J608&lt;'Параметры ПФ'!$N$7+0.01,E608*F608*G608,ROUNDDOWN('Параметры ПФ'!$N$7/IF(H608=0,I608,IF(I608&gt;H608,H608,I608)),0)*G608)</f>
        <v>224</v>
      </c>
      <c r="N608" s="19">
        <f t="shared" si="47"/>
        <v>0</v>
      </c>
      <c r="O608" s="66" t="b">
        <f t="shared" si="48"/>
        <v>1</v>
      </c>
      <c r="P608" s="67">
        <f t="shared" si="49"/>
        <v>72</v>
      </c>
    </row>
    <row r="609" spans="1:16" ht="31.75" x14ac:dyDescent="0.45">
      <c r="A609" s="98" t="s">
        <v>67</v>
      </c>
      <c r="B609" s="98" t="s">
        <v>2261</v>
      </c>
      <c r="C609" s="99" t="s">
        <v>34</v>
      </c>
      <c r="D609" s="91">
        <v>36</v>
      </c>
      <c r="E609" s="92">
        <v>16</v>
      </c>
      <c r="F609" s="92">
        <v>2</v>
      </c>
      <c r="G609" s="122">
        <v>7</v>
      </c>
      <c r="H609" s="68">
        <f t="array" ref="H609">INDEX('Нормативные затраты по МЗ'!$C$2:$C$132,MATCH(A609&amp;C609,'Нормативные затраты по МЗ'!$A$2:$A$132&amp;'Нормативные затраты по МЗ'!$B$2:$B$132,0))</f>
        <v>149.06</v>
      </c>
      <c r="I609" s="3">
        <f>HLOOKUP($C609,'Параметры ПФ'!$F$3:$K$4,2,FALSE)</f>
        <v>155.04</v>
      </c>
      <c r="J609" s="3">
        <f t="shared" si="45"/>
        <v>4769.92</v>
      </c>
      <c r="K609" s="4">
        <f>IF(J609&lt;'Параметры ПФ'!$N$7+0.01,'Стандартные программы'!J609,ROUNDDOWN('Параметры ПФ'!$N$7/IF(H609=0,I609,IF(I609&gt;H609,H609,I609)),0)*IF(H609=0,I609,IF(I609&gt;H609,H609,I609)))</f>
        <v>4769.92</v>
      </c>
      <c r="L609" s="3">
        <f t="shared" si="46"/>
        <v>33389.440000000002</v>
      </c>
      <c r="M609" s="25">
        <f>IF(J609&lt;'Параметры ПФ'!$N$7+0.01,E609*F609*G609,ROUNDDOWN('Параметры ПФ'!$N$7/IF(H609=0,I609,IF(I609&gt;H609,H609,I609)),0)*G609)</f>
        <v>224</v>
      </c>
      <c r="N609" s="19">
        <f t="shared" si="47"/>
        <v>0</v>
      </c>
      <c r="O609" s="66" t="b">
        <f t="shared" si="48"/>
        <v>1</v>
      </c>
      <c r="P609" s="67">
        <f t="shared" si="49"/>
        <v>72</v>
      </c>
    </row>
    <row r="610" spans="1:16" ht="31.75" x14ac:dyDescent="0.45">
      <c r="A610" s="98" t="s">
        <v>67</v>
      </c>
      <c r="B610" s="98" t="s">
        <v>349</v>
      </c>
      <c r="C610" s="90" t="s">
        <v>15</v>
      </c>
      <c r="D610" s="91">
        <v>36</v>
      </c>
      <c r="E610" s="92">
        <v>16</v>
      </c>
      <c r="F610" s="92">
        <v>2</v>
      </c>
      <c r="G610" s="91">
        <v>12</v>
      </c>
      <c r="H610" s="68">
        <f t="array" ref="H610">INDEX('Нормативные затраты по МЗ'!$C$2:$C$132,MATCH(A610&amp;C610,'Нормативные затраты по МЗ'!$A$2:$A$132&amp;'Нормативные затраты по МЗ'!$B$2:$B$132,0))</f>
        <v>149.06</v>
      </c>
      <c r="I610" s="3">
        <f>HLOOKUP($C610,'Параметры ПФ'!$F$3:$K$4,2,FALSE)</f>
        <v>155.04</v>
      </c>
      <c r="J610" s="3">
        <f t="shared" si="45"/>
        <v>4769.92</v>
      </c>
      <c r="K610" s="4">
        <f>IF(J610&lt;'Параметры ПФ'!$N$7+0.01,'Стандартные программы'!J610,ROUNDDOWN('Параметры ПФ'!$N$7/IF(H610=0,I610,IF(I610&gt;H610,H610,I610)),0)*IF(H610=0,I610,IF(I610&gt;H610,H610,I610)))</f>
        <v>4769.92</v>
      </c>
      <c r="L610" s="3">
        <f t="shared" si="46"/>
        <v>57239.040000000001</v>
      </c>
      <c r="M610" s="25">
        <f>IF(J610&lt;'Параметры ПФ'!$N$7+0.01,E610*F610*G610,ROUNDDOWN('Параметры ПФ'!$N$7/IF(H610=0,I610,IF(I610&gt;H610,H610,I610)),0)*G610)</f>
        <v>384</v>
      </c>
      <c r="N610" s="19">
        <f t="shared" si="47"/>
        <v>0</v>
      </c>
      <c r="O610" s="66" t="b">
        <f t="shared" si="48"/>
        <v>1</v>
      </c>
      <c r="P610" s="67">
        <f t="shared" si="49"/>
        <v>72</v>
      </c>
    </row>
    <row r="611" spans="1:16" ht="31.75" x14ac:dyDescent="0.45">
      <c r="A611" s="98" t="s">
        <v>67</v>
      </c>
      <c r="B611" s="98" t="s">
        <v>350</v>
      </c>
      <c r="C611" s="99" t="s">
        <v>34</v>
      </c>
      <c r="D611" s="91">
        <v>36</v>
      </c>
      <c r="E611" s="92">
        <v>16</v>
      </c>
      <c r="F611" s="92">
        <v>2</v>
      </c>
      <c r="G611" s="122">
        <v>7</v>
      </c>
      <c r="H611" s="68">
        <f t="array" ref="H611">INDEX('Нормативные затраты по МЗ'!$C$2:$C$132,MATCH(A611&amp;C611,'Нормативные затраты по МЗ'!$A$2:$A$132&amp;'Нормативные затраты по МЗ'!$B$2:$B$132,0))</f>
        <v>149.06</v>
      </c>
      <c r="I611" s="3">
        <f>HLOOKUP($C611,'Параметры ПФ'!$F$3:$K$4,2,FALSE)</f>
        <v>155.04</v>
      </c>
      <c r="J611" s="3">
        <f t="shared" si="45"/>
        <v>4769.92</v>
      </c>
      <c r="K611" s="4">
        <f>IF(J611&lt;'Параметры ПФ'!$N$7+0.01,'Стандартные программы'!J611,ROUNDDOWN('Параметры ПФ'!$N$7/IF(H611=0,I611,IF(I611&gt;H611,H611,I611)),0)*IF(H611=0,I611,IF(I611&gt;H611,H611,I611)))</f>
        <v>4769.92</v>
      </c>
      <c r="L611" s="3">
        <f t="shared" si="46"/>
        <v>33389.440000000002</v>
      </c>
      <c r="M611" s="25">
        <f>IF(J611&lt;'Параметры ПФ'!$N$7+0.01,E611*F611*G611,ROUNDDOWN('Параметры ПФ'!$N$7/IF(H611=0,I611,IF(I611&gt;H611,H611,I611)),0)*G611)</f>
        <v>224</v>
      </c>
      <c r="N611" s="19">
        <f t="shared" si="47"/>
        <v>0</v>
      </c>
      <c r="O611" s="66" t="b">
        <f t="shared" si="48"/>
        <v>1</v>
      </c>
      <c r="P611" s="67">
        <f t="shared" si="49"/>
        <v>72</v>
      </c>
    </row>
    <row r="612" spans="1:16" x14ac:dyDescent="0.45">
      <c r="A612" s="98" t="s">
        <v>67</v>
      </c>
      <c r="B612" s="98" t="s">
        <v>2262</v>
      </c>
      <c r="C612" s="99" t="s">
        <v>34</v>
      </c>
      <c r="D612" s="91">
        <v>36</v>
      </c>
      <c r="E612" s="92">
        <v>16</v>
      </c>
      <c r="F612" s="92">
        <v>2</v>
      </c>
      <c r="G612" s="122">
        <v>7</v>
      </c>
      <c r="H612" s="68">
        <f t="array" ref="H612">INDEX('Нормативные затраты по МЗ'!$C$2:$C$132,MATCH(A612&amp;C612,'Нормативные затраты по МЗ'!$A$2:$A$132&amp;'Нормативные затраты по МЗ'!$B$2:$B$132,0))</f>
        <v>149.06</v>
      </c>
      <c r="I612" s="3">
        <f>HLOOKUP($C612,'Параметры ПФ'!$F$3:$K$4,2,FALSE)</f>
        <v>155.04</v>
      </c>
      <c r="J612" s="3">
        <f t="shared" si="45"/>
        <v>4769.92</v>
      </c>
      <c r="K612" s="4">
        <f>IF(J612&lt;'Параметры ПФ'!$N$7+0.01,'Стандартные программы'!J612,ROUNDDOWN('Параметры ПФ'!$N$7/IF(H612=0,I612,IF(I612&gt;H612,H612,I612)),0)*IF(H612=0,I612,IF(I612&gt;H612,H612,I612)))</f>
        <v>4769.92</v>
      </c>
      <c r="L612" s="3">
        <f t="shared" si="46"/>
        <v>33389.440000000002</v>
      </c>
      <c r="M612" s="25">
        <f>IF(J612&lt;'Параметры ПФ'!$N$7+0.01,E612*F612*G612,ROUNDDOWN('Параметры ПФ'!$N$7/IF(H612=0,I612,IF(I612&gt;H612,H612,I612)),0)*G612)</f>
        <v>224</v>
      </c>
      <c r="N612" s="19">
        <f t="shared" si="47"/>
        <v>0</v>
      </c>
      <c r="O612" s="66" t="b">
        <f t="shared" si="48"/>
        <v>1</v>
      </c>
      <c r="P612" s="67">
        <f t="shared" si="49"/>
        <v>72</v>
      </c>
    </row>
    <row r="613" spans="1:16" x14ac:dyDescent="0.45">
      <c r="A613" s="98" t="s">
        <v>67</v>
      </c>
      <c r="B613" s="98" t="s">
        <v>2263</v>
      </c>
      <c r="C613" s="99" t="s">
        <v>34</v>
      </c>
      <c r="D613" s="91">
        <v>36</v>
      </c>
      <c r="E613" s="92">
        <v>16</v>
      </c>
      <c r="F613" s="92">
        <v>2</v>
      </c>
      <c r="G613" s="122">
        <v>7</v>
      </c>
      <c r="H613" s="68">
        <f t="array" ref="H613">INDEX('Нормативные затраты по МЗ'!$C$2:$C$132,MATCH(A613&amp;C613,'Нормативные затраты по МЗ'!$A$2:$A$132&amp;'Нормативные затраты по МЗ'!$B$2:$B$132,0))</f>
        <v>149.06</v>
      </c>
      <c r="I613" s="3">
        <f>HLOOKUP($C613,'Параметры ПФ'!$F$3:$K$4,2,FALSE)</f>
        <v>155.04</v>
      </c>
      <c r="J613" s="3">
        <f t="shared" si="45"/>
        <v>4769.92</v>
      </c>
      <c r="K613" s="4">
        <f>IF(J613&lt;'Параметры ПФ'!$N$7+0.01,'Стандартные программы'!J613,ROUNDDOWN('Параметры ПФ'!$N$7/IF(H613=0,I613,IF(I613&gt;H613,H613,I613)),0)*IF(H613=0,I613,IF(I613&gt;H613,H613,I613)))</f>
        <v>4769.92</v>
      </c>
      <c r="L613" s="3">
        <f t="shared" si="46"/>
        <v>33389.440000000002</v>
      </c>
      <c r="M613" s="25">
        <f>IF(J613&lt;'Параметры ПФ'!$N$7+0.01,E613*F613*G613,ROUNDDOWN('Параметры ПФ'!$N$7/IF(H613=0,I613,IF(I613&gt;H613,H613,I613)),0)*G613)</f>
        <v>224</v>
      </c>
      <c r="N613" s="19">
        <f t="shared" si="47"/>
        <v>0</v>
      </c>
      <c r="O613" s="66" t="b">
        <f t="shared" si="48"/>
        <v>1</v>
      </c>
      <c r="P613" s="67">
        <f t="shared" si="49"/>
        <v>72</v>
      </c>
    </row>
    <row r="614" spans="1:16" x14ac:dyDescent="0.45">
      <c r="A614" s="98" t="s">
        <v>67</v>
      </c>
      <c r="B614" s="90" t="s">
        <v>2264</v>
      </c>
      <c r="C614" s="90" t="s">
        <v>34</v>
      </c>
      <c r="D614" s="91">
        <v>36</v>
      </c>
      <c r="E614" s="92">
        <v>16</v>
      </c>
      <c r="F614" s="92">
        <v>2</v>
      </c>
      <c r="G614" s="122">
        <v>7</v>
      </c>
      <c r="H614" s="68">
        <f t="array" ref="H614">INDEX('Нормативные затраты по МЗ'!$C$2:$C$132,MATCH(A614&amp;C614,'Нормативные затраты по МЗ'!$A$2:$A$132&amp;'Нормативные затраты по МЗ'!$B$2:$B$132,0))</f>
        <v>149.06</v>
      </c>
      <c r="I614" s="3">
        <f>HLOOKUP($C614,'Параметры ПФ'!$F$3:$K$4,2,FALSE)</f>
        <v>155.04</v>
      </c>
      <c r="J614" s="3">
        <f t="shared" si="45"/>
        <v>4769.92</v>
      </c>
      <c r="K614" s="4">
        <f>IF(J614&lt;'Параметры ПФ'!$N$7+0.01,'Стандартные программы'!J614,ROUNDDOWN('Параметры ПФ'!$N$7/IF(H614=0,I614,IF(I614&gt;H614,H614,I614)),0)*IF(H614=0,I614,IF(I614&gt;H614,H614,I614)))</f>
        <v>4769.92</v>
      </c>
      <c r="L614" s="3">
        <f t="shared" si="46"/>
        <v>33389.440000000002</v>
      </c>
      <c r="M614" s="25">
        <f>IF(J614&lt;'Параметры ПФ'!$N$7+0.01,E614*F614*G614,ROUNDDOWN('Параметры ПФ'!$N$7/IF(H614=0,I614,IF(I614&gt;H614,H614,I614)),0)*G614)</f>
        <v>224</v>
      </c>
      <c r="N614" s="19">
        <f t="shared" si="47"/>
        <v>0</v>
      </c>
      <c r="O614" s="66" t="b">
        <f t="shared" si="48"/>
        <v>1</v>
      </c>
      <c r="P614" s="67">
        <f t="shared" si="49"/>
        <v>72</v>
      </c>
    </row>
    <row r="615" spans="1:16" x14ac:dyDescent="0.45">
      <c r="A615" s="98" t="s">
        <v>67</v>
      </c>
      <c r="B615" s="90" t="s">
        <v>2265</v>
      </c>
      <c r="C615" s="90" t="s">
        <v>34</v>
      </c>
      <c r="D615" s="91">
        <v>36</v>
      </c>
      <c r="E615" s="92">
        <v>16</v>
      </c>
      <c r="F615" s="92">
        <v>2</v>
      </c>
      <c r="G615" s="122">
        <v>7</v>
      </c>
      <c r="H615" s="68">
        <f t="array" ref="H615">INDEX('Нормативные затраты по МЗ'!$C$2:$C$132,MATCH(A615&amp;C615,'Нормативные затраты по МЗ'!$A$2:$A$132&amp;'Нормативные затраты по МЗ'!$B$2:$B$132,0))</f>
        <v>149.06</v>
      </c>
      <c r="I615" s="3">
        <f>HLOOKUP($C615,'Параметры ПФ'!$F$3:$K$4,2,FALSE)</f>
        <v>155.04</v>
      </c>
      <c r="J615" s="3">
        <f t="shared" si="45"/>
        <v>4769.92</v>
      </c>
      <c r="K615" s="4">
        <f>IF(J615&lt;'Параметры ПФ'!$N$7+0.01,'Стандартные программы'!J615,ROUNDDOWN('Параметры ПФ'!$N$7/IF(H615=0,I615,IF(I615&gt;H615,H615,I615)),0)*IF(H615=0,I615,IF(I615&gt;H615,H615,I615)))</f>
        <v>4769.92</v>
      </c>
      <c r="L615" s="3">
        <f t="shared" si="46"/>
        <v>33389.440000000002</v>
      </c>
      <c r="M615" s="25">
        <f>IF(J615&lt;'Параметры ПФ'!$N$7+0.01,E615*F615*G615,ROUNDDOWN('Параметры ПФ'!$N$7/IF(H615=0,I615,IF(I615&gt;H615,H615,I615)),0)*G615)</f>
        <v>224</v>
      </c>
      <c r="N615" s="19">
        <f t="shared" si="47"/>
        <v>0</v>
      </c>
      <c r="O615" s="66" t="b">
        <f t="shared" si="48"/>
        <v>1</v>
      </c>
      <c r="P615" s="67">
        <f t="shared" si="49"/>
        <v>72</v>
      </c>
    </row>
    <row r="616" spans="1:16" x14ac:dyDescent="0.45">
      <c r="A616" s="98" t="s">
        <v>67</v>
      </c>
      <c r="B616" s="90" t="s">
        <v>2266</v>
      </c>
      <c r="C616" s="90" t="s">
        <v>34</v>
      </c>
      <c r="D616" s="91">
        <v>36</v>
      </c>
      <c r="E616" s="92">
        <v>16</v>
      </c>
      <c r="F616" s="92">
        <v>2</v>
      </c>
      <c r="G616" s="122">
        <v>7</v>
      </c>
      <c r="H616" s="68">
        <f t="array" ref="H616">INDEX('Нормативные затраты по МЗ'!$C$2:$C$132,MATCH(A616&amp;C616,'Нормативные затраты по МЗ'!$A$2:$A$132&amp;'Нормативные затраты по МЗ'!$B$2:$B$132,0))</f>
        <v>149.06</v>
      </c>
      <c r="I616" s="3">
        <f>HLOOKUP($C616,'Параметры ПФ'!$F$3:$K$4,2,FALSE)</f>
        <v>155.04</v>
      </c>
      <c r="J616" s="3">
        <f t="shared" si="45"/>
        <v>4769.92</v>
      </c>
      <c r="K616" s="4">
        <f>IF(J616&lt;'Параметры ПФ'!$N$7+0.01,'Стандартные программы'!J616,ROUNDDOWN('Параметры ПФ'!$N$7/IF(H616=0,I616,IF(I616&gt;H616,H616,I616)),0)*IF(H616=0,I616,IF(I616&gt;H616,H616,I616)))</f>
        <v>4769.92</v>
      </c>
      <c r="L616" s="3">
        <f t="shared" si="46"/>
        <v>33389.440000000002</v>
      </c>
      <c r="M616" s="25">
        <f>IF(J616&lt;'Параметры ПФ'!$N$7+0.01,E616*F616*G616,ROUNDDOWN('Параметры ПФ'!$N$7/IF(H616=0,I616,IF(I616&gt;H616,H616,I616)),0)*G616)</f>
        <v>224</v>
      </c>
      <c r="N616" s="19">
        <f t="shared" si="47"/>
        <v>0</v>
      </c>
      <c r="O616" s="66" t="b">
        <f t="shared" si="48"/>
        <v>1</v>
      </c>
      <c r="P616" s="67">
        <f t="shared" si="49"/>
        <v>72</v>
      </c>
    </row>
    <row r="617" spans="1:16" x14ac:dyDescent="0.45">
      <c r="A617" s="98" t="s">
        <v>67</v>
      </c>
      <c r="B617" s="90" t="s">
        <v>2267</v>
      </c>
      <c r="C617" s="90" t="s">
        <v>34</v>
      </c>
      <c r="D617" s="91">
        <v>36</v>
      </c>
      <c r="E617" s="92">
        <v>16</v>
      </c>
      <c r="F617" s="92">
        <v>2</v>
      </c>
      <c r="G617" s="122">
        <v>7</v>
      </c>
      <c r="H617" s="68">
        <f t="array" ref="H617">INDEX('Нормативные затраты по МЗ'!$C$2:$C$132,MATCH(A617&amp;C617,'Нормативные затраты по МЗ'!$A$2:$A$132&amp;'Нормативные затраты по МЗ'!$B$2:$B$132,0))</f>
        <v>149.06</v>
      </c>
      <c r="I617" s="3">
        <f>HLOOKUP($C617,'Параметры ПФ'!$F$3:$K$4,2,FALSE)</f>
        <v>155.04</v>
      </c>
      <c r="J617" s="3">
        <f t="shared" si="45"/>
        <v>4769.92</v>
      </c>
      <c r="K617" s="4">
        <f>IF(J617&lt;'Параметры ПФ'!$N$7+0.01,'Стандартные программы'!J617,ROUNDDOWN('Параметры ПФ'!$N$7/IF(H617=0,I617,IF(I617&gt;H617,H617,I617)),0)*IF(H617=0,I617,IF(I617&gt;H617,H617,I617)))</f>
        <v>4769.92</v>
      </c>
      <c r="L617" s="3">
        <f t="shared" si="46"/>
        <v>33389.440000000002</v>
      </c>
      <c r="M617" s="25">
        <f>IF(J617&lt;'Параметры ПФ'!$N$7+0.01,E617*F617*G617,ROUNDDOWN('Параметры ПФ'!$N$7/IF(H617=0,I617,IF(I617&gt;H617,H617,I617)),0)*G617)</f>
        <v>224</v>
      </c>
      <c r="N617" s="19">
        <f t="shared" si="47"/>
        <v>0</v>
      </c>
      <c r="O617" s="66" t="b">
        <f t="shared" si="48"/>
        <v>1</v>
      </c>
      <c r="P617" s="67">
        <f t="shared" si="49"/>
        <v>72</v>
      </c>
    </row>
    <row r="618" spans="1:16" x14ac:dyDescent="0.45">
      <c r="A618" s="98" t="s">
        <v>67</v>
      </c>
      <c r="B618" s="90" t="s">
        <v>2268</v>
      </c>
      <c r="C618" s="90" t="s">
        <v>14</v>
      </c>
      <c r="D618" s="91">
        <v>36</v>
      </c>
      <c r="E618" s="92">
        <v>16</v>
      </c>
      <c r="F618" s="92">
        <v>2</v>
      </c>
      <c r="G618" s="91">
        <v>12</v>
      </c>
      <c r="H618" s="68">
        <f t="array" ref="H618">INDEX('Нормативные затраты по МЗ'!$C$2:$C$132,MATCH(A618&amp;C618,'Нормативные затраты по МЗ'!$A$2:$A$132&amp;'Нормативные затраты по МЗ'!$B$2:$B$132,0))</f>
        <v>149.06</v>
      </c>
      <c r="I618" s="3">
        <f>HLOOKUP($C618,'Параметры ПФ'!$F$3:$K$4,2,FALSE)</f>
        <v>155.04</v>
      </c>
      <c r="J618" s="3">
        <f t="shared" si="45"/>
        <v>4769.92</v>
      </c>
      <c r="K618" s="4">
        <f>IF(J618&lt;'Параметры ПФ'!$N$7+0.01,'Стандартные программы'!J618,ROUNDDOWN('Параметры ПФ'!$N$7/IF(H618=0,I618,IF(I618&gt;H618,H618,I618)),0)*IF(H618=0,I618,IF(I618&gt;H618,H618,I618)))</f>
        <v>4769.92</v>
      </c>
      <c r="L618" s="3">
        <f t="shared" si="46"/>
        <v>57239.040000000001</v>
      </c>
      <c r="M618" s="25">
        <f>IF(J618&lt;'Параметры ПФ'!$N$7+0.01,E618*F618*G618,ROUNDDOWN('Параметры ПФ'!$N$7/IF(H618=0,I618,IF(I618&gt;H618,H618,I618)),0)*G618)</f>
        <v>384</v>
      </c>
      <c r="N618" s="19">
        <f t="shared" si="47"/>
        <v>0</v>
      </c>
      <c r="O618" s="66" t="b">
        <f t="shared" si="48"/>
        <v>1</v>
      </c>
      <c r="P618" s="67">
        <f t="shared" si="49"/>
        <v>72</v>
      </c>
    </row>
    <row r="619" spans="1:16" x14ac:dyDescent="0.45">
      <c r="A619" s="98" t="s">
        <v>67</v>
      </c>
      <c r="B619" s="90" t="s">
        <v>2269</v>
      </c>
      <c r="C619" s="90" t="s">
        <v>2</v>
      </c>
      <c r="D619" s="91">
        <v>36</v>
      </c>
      <c r="E619" s="92">
        <v>16</v>
      </c>
      <c r="F619" s="92">
        <v>2</v>
      </c>
      <c r="G619" s="91">
        <v>12</v>
      </c>
      <c r="H619" s="68">
        <f t="array" ref="H619">INDEX('Нормативные затраты по МЗ'!$C$2:$C$132,MATCH(A619&amp;C619,'Нормативные затраты по МЗ'!$A$2:$A$132&amp;'Нормативные затраты по МЗ'!$B$2:$B$132,0))</f>
        <v>149.06</v>
      </c>
      <c r="I619" s="3">
        <f>HLOOKUP($C619,'Параметры ПФ'!$F$3:$K$4,2,FALSE)</f>
        <v>155.04</v>
      </c>
      <c r="J619" s="3">
        <f t="shared" si="45"/>
        <v>4769.92</v>
      </c>
      <c r="K619" s="4">
        <f>IF(J619&lt;'Параметры ПФ'!$N$7+0.01,'Стандартные программы'!J619,ROUNDDOWN('Параметры ПФ'!$N$7/IF(H619=0,I619,IF(I619&gt;H619,H619,I619)),0)*IF(H619=0,I619,IF(I619&gt;H619,H619,I619)))</f>
        <v>4769.92</v>
      </c>
      <c r="L619" s="3">
        <f t="shared" si="46"/>
        <v>57239.040000000001</v>
      </c>
      <c r="M619" s="25">
        <f>IF(J619&lt;'Параметры ПФ'!$N$7+0.01,E619*F619*G619,ROUNDDOWN('Параметры ПФ'!$N$7/IF(H619=0,I619,IF(I619&gt;H619,H619,I619)),0)*G619)</f>
        <v>384</v>
      </c>
      <c r="N619" s="19">
        <f t="shared" si="47"/>
        <v>0</v>
      </c>
      <c r="O619" s="66" t="b">
        <f t="shared" si="48"/>
        <v>1</v>
      </c>
      <c r="P619" s="67">
        <f t="shared" si="49"/>
        <v>72</v>
      </c>
    </row>
    <row r="620" spans="1:16" x14ac:dyDescent="0.45">
      <c r="A620" s="98" t="s">
        <v>67</v>
      </c>
      <c r="B620" s="90" t="s">
        <v>2270</v>
      </c>
      <c r="C620" s="90" t="s">
        <v>2</v>
      </c>
      <c r="D620" s="91">
        <v>36</v>
      </c>
      <c r="E620" s="92">
        <v>16</v>
      </c>
      <c r="F620" s="92">
        <v>2</v>
      </c>
      <c r="G620" s="91">
        <v>12</v>
      </c>
      <c r="H620" s="68">
        <f t="array" ref="H620">INDEX('Нормативные затраты по МЗ'!$C$2:$C$132,MATCH(A620&amp;C620,'Нормативные затраты по МЗ'!$A$2:$A$132&amp;'Нормативные затраты по МЗ'!$B$2:$B$132,0))</f>
        <v>149.06</v>
      </c>
      <c r="I620" s="3">
        <f>HLOOKUP($C620,'Параметры ПФ'!$F$3:$K$4,2,FALSE)</f>
        <v>155.04</v>
      </c>
      <c r="J620" s="3">
        <f t="shared" si="45"/>
        <v>4769.92</v>
      </c>
      <c r="K620" s="4">
        <f>IF(J620&lt;'Параметры ПФ'!$N$7+0.01,'Стандартные программы'!J620,ROUNDDOWN('Параметры ПФ'!$N$7/IF(H620=0,I620,IF(I620&gt;H620,H620,I620)),0)*IF(H620=0,I620,IF(I620&gt;H620,H620,I620)))</f>
        <v>4769.92</v>
      </c>
      <c r="L620" s="3">
        <f t="shared" si="46"/>
        <v>57239.040000000001</v>
      </c>
      <c r="M620" s="25">
        <f>IF(J620&lt;'Параметры ПФ'!$N$7+0.01,E620*F620*G620,ROUNDDOWN('Параметры ПФ'!$N$7/IF(H620=0,I620,IF(I620&gt;H620,H620,I620)),0)*G620)</f>
        <v>384</v>
      </c>
      <c r="N620" s="19">
        <f t="shared" si="47"/>
        <v>0</v>
      </c>
      <c r="O620" s="66" t="b">
        <f t="shared" si="48"/>
        <v>1</v>
      </c>
      <c r="P620" s="67">
        <f t="shared" si="49"/>
        <v>72</v>
      </c>
    </row>
    <row r="621" spans="1:16" x14ac:dyDescent="0.45">
      <c r="A621" s="98" t="s">
        <v>67</v>
      </c>
      <c r="B621" s="90" t="s">
        <v>2271</v>
      </c>
      <c r="C621" s="90" t="s">
        <v>34</v>
      </c>
      <c r="D621" s="91">
        <v>36</v>
      </c>
      <c r="E621" s="92">
        <v>16</v>
      </c>
      <c r="F621" s="92">
        <v>2</v>
      </c>
      <c r="G621" s="122">
        <v>7</v>
      </c>
      <c r="H621" s="68">
        <f t="array" ref="H621">INDEX('Нормативные затраты по МЗ'!$C$2:$C$132,MATCH(A621&amp;C621,'Нормативные затраты по МЗ'!$A$2:$A$132&amp;'Нормативные затраты по МЗ'!$B$2:$B$132,0))</f>
        <v>149.06</v>
      </c>
      <c r="I621" s="3">
        <f>HLOOKUP($C621,'Параметры ПФ'!$F$3:$K$4,2,FALSE)</f>
        <v>155.04</v>
      </c>
      <c r="J621" s="3">
        <f t="shared" si="45"/>
        <v>4769.92</v>
      </c>
      <c r="K621" s="4">
        <f>IF(J621&lt;'Параметры ПФ'!$N$7+0.01,'Стандартные программы'!J621,ROUNDDOWN('Параметры ПФ'!$N$7/IF(H621=0,I621,IF(I621&gt;H621,H621,I621)),0)*IF(H621=0,I621,IF(I621&gt;H621,H621,I621)))</f>
        <v>4769.92</v>
      </c>
      <c r="L621" s="3">
        <f t="shared" si="46"/>
        <v>33389.440000000002</v>
      </c>
      <c r="M621" s="25">
        <f>IF(J621&lt;'Параметры ПФ'!$N$7+0.01,E621*F621*G621,ROUNDDOWN('Параметры ПФ'!$N$7/IF(H621=0,I621,IF(I621&gt;H621,H621,I621)),0)*G621)</f>
        <v>224</v>
      </c>
      <c r="N621" s="19">
        <f t="shared" si="47"/>
        <v>0</v>
      </c>
      <c r="O621" s="66" t="b">
        <f t="shared" si="48"/>
        <v>1</v>
      </c>
      <c r="P621" s="67">
        <f t="shared" si="49"/>
        <v>72</v>
      </c>
    </row>
    <row r="622" spans="1:16" x14ac:dyDescent="0.45">
      <c r="A622" s="98" t="s">
        <v>67</v>
      </c>
      <c r="B622" s="90" t="s">
        <v>2272</v>
      </c>
      <c r="C622" s="90" t="s">
        <v>34</v>
      </c>
      <c r="D622" s="91">
        <v>36</v>
      </c>
      <c r="E622" s="92">
        <v>16</v>
      </c>
      <c r="F622" s="92">
        <v>2</v>
      </c>
      <c r="G622" s="122">
        <v>7</v>
      </c>
      <c r="H622" s="68">
        <f t="array" ref="H622">INDEX('Нормативные затраты по МЗ'!$C$2:$C$132,MATCH(A622&amp;C622,'Нормативные затраты по МЗ'!$A$2:$A$132&amp;'Нормативные затраты по МЗ'!$B$2:$B$132,0))</f>
        <v>149.06</v>
      </c>
      <c r="I622" s="3">
        <f>HLOOKUP($C622,'Параметры ПФ'!$F$3:$K$4,2,FALSE)</f>
        <v>155.04</v>
      </c>
      <c r="J622" s="3">
        <f t="shared" si="45"/>
        <v>4769.92</v>
      </c>
      <c r="K622" s="4">
        <f>IF(J622&lt;'Параметры ПФ'!$N$7+0.01,'Стандартные программы'!J622,ROUNDDOWN('Параметры ПФ'!$N$7/IF(H622=0,I622,IF(I622&gt;H622,H622,I622)),0)*IF(H622=0,I622,IF(I622&gt;H622,H622,I622)))</f>
        <v>4769.92</v>
      </c>
      <c r="L622" s="3">
        <f t="shared" si="46"/>
        <v>33389.440000000002</v>
      </c>
      <c r="M622" s="25">
        <f>IF(J622&lt;'Параметры ПФ'!$N$7+0.01,E622*F622*G622,ROUNDDOWN('Параметры ПФ'!$N$7/IF(H622=0,I622,IF(I622&gt;H622,H622,I622)),0)*G622)</f>
        <v>224</v>
      </c>
      <c r="N622" s="19">
        <f t="shared" si="47"/>
        <v>0</v>
      </c>
      <c r="O622" s="66" t="b">
        <f t="shared" si="48"/>
        <v>1</v>
      </c>
      <c r="P622" s="67">
        <f t="shared" si="49"/>
        <v>72</v>
      </c>
    </row>
    <row r="623" spans="1:16" x14ac:dyDescent="0.45">
      <c r="A623" s="98" t="s">
        <v>67</v>
      </c>
      <c r="B623" s="90" t="s">
        <v>2273</v>
      </c>
      <c r="C623" s="90" t="s">
        <v>34</v>
      </c>
      <c r="D623" s="91">
        <v>36</v>
      </c>
      <c r="E623" s="92">
        <v>16</v>
      </c>
      <c r="F623" s="92">
        <v>2</v>
      </c>
      <c r="G623" s="122">
        <v>7</v>
      </c>
      <c r="H623" s="68">
        <f t="array" ref="H623">INDEX('Нормативные затраты по МЗ'!$C$2:$C$132,MATCH(A623&amp;C623,'Нормативные затраты по МЗ'!$A$2:$A$132&amp;'Нормативные затраты по МЗ'!$B$2:$B$132,0))</f>
        <v>149.06</v>
      </c>
      <c r="I623" s="3">
        <f>HLOOKUP($C623,'Параметры ПФ'!$F$3:$K$4,2,FALSE)</f>
        <v>155.04</v>
      </c>
      <c r="J623" s="3">
        <f t="shared" si="45"/>
        <v>4769.92</v>
      </c>
      <c r="K623" s="4">
        <f>IF(J623&lt;'Параметры ПФ'!$N$7+0.01,'Стандартные программы'!J623,ROUNDDOWN('Параметры ПФ'!$N$7/IF(H623=0,I623,IF(I623&gt;H623,H623,I623)),0)*IF(H623=0,I623,IF(I623&gt;H623,H623,I623)))</f>
        <v>4769.92</v>
      </c>
      <c r="L623" s="3">
        <f t="shared" si="46"/>
        <v>33389.440000000002</v>
      </c>
      <c r="M623" s="25">
        <f>IF(J623&lt;'Параметры ПФ'!$N$7+0.01,E623*F623*G623,ROUNDDOWN('Параметры ПФ'!$N$7/IF(H623=0,I623,IF(I623&gt;H623,H623,I623)),0)*G623)</f>
        <v>224</v>
      </c>
      <c r="N623" s="19">
        <f t="shared" si="47"/>
        <v>0</v>
      </c>
      <c r="O623" s="66" t="b">
        <f t="shared" si="48"/>
        <v>1</v>
      </c>
      <c r="P623" s="67">
        <f t="shared" si="49"/>
        <v>72</v>
      </c>
    </row>
    <row r="624" spans="1:16" x14ac:dyDescent="0.45">
      <c r="A624" s="98" t="s">
        <v>67</v>
      </c>
      <c r="B624" s="90" t="s">
        <v>2274</v>
      </c>
      <c r="C624" s="90" t="s">
        <v>16</v>
      </c>
      <c r="D624" s="91">
        <v>36</v>
      </c>
      <c r="E624" s="92">
        <v>16</v>
      </c>
      <c r="F624" s="92">
        <v>2</v>
      </c>
      <c r="G624" s="122">
        <v>10</v>
      </c>
      <c r="H624" s="68">
        <f t="array" ref="H624">INDEX('Нормативные затраты по МЗ'!$C$2:$C$132,MATCH(A624&amp;C624,'Нормативные затраты по МЗ'!$A$2:$A$132&amp;'Нормативные затраты по МЗ'!$B$2:$B$132,0))</f>
        <v>149.06</v>
      </c>
      <c r="I624" s="3">
        <f>HLOOKUP($C624,'Параметры ПФ'!$F$3:$K$4,2,FALSE)</f>
        <v>155.04</v>
      </c>
      <c r="J624" s="3">
        <f t="shared" si="45"/>
        <v>4769.92</v>
      </c>
      <c r="K624" s="4">
        <f>IF(J624&lt;'Параметры ПФ'!$N$7+0.01,'Стандартные программы'!J624,ROUNDDOWN('Параметры ПФ'!$N$7/IF(H624=0,I624,IF(I624&gt;H624,H624,I624)),0)*IF(H624=0,I624,IF(I624&gt;H624,H624,I624)))</f>
        <v>4769.92</v>
      </c>
      <c r="L624" s="3">
        <f t="shared" si="46"/>
        <v>47699.199999999997</v>
      </c>
      <c r="M624" s="25">
        <f>IF(J624&lt;'Параметры ПФ'!$N$7+0.01,E624*F624*G624,ROUNDDOWN('Параметры ПФ'!$N$7/IF(H624=0,I624,IF(I624&gt;H624,H624,I624)),0)*G624)</f>
        <v>320</v>
      </c>
      <c r="N624" s="19">
        <f t="shared" si="47"/>
        <v>0</v>
      </c>
      <c r="O624" s="66" t="b">
        <f t="shared" si="48"/>
        <v>1</v>
      </c>
      <c r="P624" s="67">
        <f t="shared" si="49"/>
        <v>72</v>
      </c>
    </row>
    <row r="625" spans="1:16" x14ac:dyDescent="0.45">
      <c r="A625" s="98" t="s">
        <v>67</v>
      </c>
      <c r="B625" s="90" t="s">
        <v>2275</v>
      </c>
      <c r="C625" s="90" t="s">
        <v>16</v>
      </c>
      <c r="D625" s="91">
        <v>36</v>
      </c>
      <c r="E625" s="92">
        <v>16</v>
      </c>
      <c r="F625" s="92">
        <v>2</v>
      </c>
      <c r="G625" s="122">
        <v>10</v>
      </c>
      <c r="H625" s="68">
        <f t="array" ref="H625">INDEX('Нормативные затраты по МЗ'!$C$2:$C$132,MATCH(A625&amp;C625,'Нормативные затраты по МЗ'!$A$2:$A$132&amp;'Нормативные затраты по МЗ'!$B$2:$B$132,0))</f>
        <v>149.06</v>
      </c>
      <c r="I625" s="3">
        <f>HLOOKUP($C625,'Параметры ПФ'!$F$3:$K$4,2,FALSE)</f>
        <v>155.04</v>
      </c>
      <c r="J625" s="3">
        <f t="shared" si="45"/>
        <v>4769.92</v>
      </c>
      <c r="K625" s="4">
        <f>IF(J625&lt;'Параметры ПФ'!$N$7+0.01,'Стандартные программы'!J625,ROUNDDOWN('Параметры ПФ'!$N$7/IF(H625=0,I625,IF(I625&gt;H625,H625,I625)),0)*IF(H625=0,I625,IF(I625&gt;H625,H625,I625)))</f>
        <v>4769.92</v>
      </c>
      <c r="L625" s="3">
        <f t="shared" si="46"/>
        <v>47699.199999999997</v>
      </c>
      <c r="M625" s="25">
        <f>IF(J625&lt;'Параметры ПФ'!$N$7+0.01,E625*F625*G625,ROUNDDOWN('Параметры ПФ'!$N$7/IF(H625=0,I625,IF(I625&gt;H625,H625,I625)),0)*G625)</f>
        <v>320</v>
      </c>
      <c r="N625" s="19">
        <f t="shared" si="47"/>
        <v>0</v>
      </c>
      <c r="O625" s="66" t="b">
        <f t="shared" si="48"/>
        <v>1</v>
      </c>
      <c r="P625" s="67">
        <f t="shared" si="49"/>
        <v>72</v>
      </c>
    </row>
    <row r="626" spans="1:16" x14ac:dyDescent="0.45">
      <c r="A626" s="98" t="s">
        <v>67</v>
      </c>
      <c r="B626" s="90" t="s">
        <v>2276</v>
      </c>
      <c r="C626" s="90" t="s">
        <v>16</v>
      </c>
      <c r="D626" s="91">
        <v>36</v>
      </c>
      <c r="E626" s="92">
        <v>16</v>
      </c>
      <c r="F626" s="92">
        <v>2</v>
      </c>
      <c r="G626" s="122">
        <v>10</v>
      </c>
      <c r="H626" s="68">
        <f t="array" ref="H626">INDEX('Нормативные затраты по МЗ'!$C$2:$C$132,MATCH(A626&amp;C626,'Нормативные затраты по МЗ'!$A$2:$A$132&amp;'Нормативные затраты по МЗ'!$B$2:$B$132,0))</f>
        <v>149.06</v>
      </c>
      <c r="I626" s="3">
        <f>HLOOKUP($C626,'Параметры ПФ'!$F$3:$K$4,2,FALSE)</f>
        <v>155.04</v>
      </c>
      <c r="J626" s="3">
        <f t="shared" si="45"/>
        <v>4769.92</v>
      </c>
      <c r="K626" s="4">
        <f>IF(J626&lt;'Параметры ПФ'!$N$7+0.01,'Стандартные программы'!J626,ROUNDDOWN('Параметры ПФ'!$N$7/IF(H626=0,I626,IF(I626&gt;H626,H626,I626)),0)*IF(H626=0,I626,IF(I626&gt;H626,H626,I626)))</f>
        <v>4769.92</v>
      </c>
      <c r="L626" s="3">
        <f t="shared" si="46"/>
        <v>47699.199999999997</v>
      </c>
      <c r="M626" s="25">
        <f>IF(J626&lt;'Параметры ПФ'!$N$7+0.01,E626*F626*G626,ROUNDDOWN('Параметры ПФ'!$N$7/IF(H626=0,I626,IF(I626&gt;H626,H626,I626)),0)*G626)</f>
        <v>320</v>
      </c>
      <c r="N626" s="19">
        <f t="shared" si="47"/>
        <v>0</v>
      </c>
      <c r="O626" s="66" t="b">
        <f t="shared" si="48"/>
        <v>1</v>
      </c>
      <c r="P626" s="67">
        <f t="shared" si="49"/>
        <v>72</v>
      </c>
    </row>
    <row r="627" spans="1:16" x14ac:dyDescent="0.45">
      <c r="A627" s="98" t="s">
        <v>67</v>
      </c>
      <c r="B627" s="90" t="s">
        <v>2277</v>
      </c>
      <c r="C627" s="90" t="s">
        <v>16</v>
      </c>
      <c r="D627" s="91">
        <v>36</v>
      </c>
      <c r="E627" s="92">
        <v>16</v>
      </c>
      <c r="F627" s="92">
        <v>2</v>
      </c>
      <c r="G627" s="122">
        <v>10</v>
      </c>
      <c r="H627" s="68">
        <f t="array" ref="H627">INDEX('Нормативные затраты по МЗ'!$C$2:$C$132,MATCH(A627&amp;C627,'Нормативные затраты по МЗ'!$A$2:$A$132&amp;'Нормативные затраты по МЗ'!$B$2:$B$132,0))</f>
        <v>149.06</v>
      </c>
      <c r="I627" s="3">
        <f>HLOOKUP($C627,'Параметры ПФ'!$F$3:$K$4,2,FALSE)</f>
        <v>155.04</v>
      </c>
      <c r="J627" s="3">
        <f t="shared" si="45"/>
        <v>4769.92</v>
      </c>
      <c r="K627" s="4">
        <f>IF(J627&lt;'Параметры ПФ'!$N$7+0.01,'Стандартные программы'!J627,ROUNDDOWN('Параметры ПФ'!$N$7/IF(H627=0,I627,IF(I627&gt;H627,H627,I627)),0)*IF(H627=0,I627,IF(I627&gt;H627,H627,I627)))</f>
        <v>4769.92</v>
      </c>
      <c r="L627" s="3">
        <f t="shared" si="46"/>
        <v>47699.199999999997</v>
      </c>
      <c r="M627" s="25">
        <f>IF(J627&lt;'Параметры ПФ'!$N$7+0.01,E627*F627*G627,ROUNDDOWN('Параметры ПФ'!$N$7/IF(H627=0,I627,IF(I627&gt;H627,H627,I627)),0)*G627)</f>
        <v>320</v>
      </c>
      <c r="N627" s="19">
        <f t="shared" si="47"/>
        <v>0</v>
      </c>
      <c r="O627" s="66" t="b">
        <f t="shared" si="48"/>
        <v>1</v>
      </c>
      <c r="P627" s="67">
        <f t="shared" si="49"/>
        <v>72</v>
      </c>
    </row>
    <row r="628" spans="1:16" x14ac:dyDescent="0.45">
      <c r="A628" s="98" t="s">
        <v>67</v>
      </c>
      <c r="B628" s="90" t="s">
        <v>2278</v>
      </c>
      <c r="C628" s="90" t="s">
        <v>16</v>
      </c>
      <c r="D628" s="91">
        <v>36</v>
      </c>
      <c r="E628" s="92">
        <v>16</v>
      </c>
      <c r="F628" s="92">
        <v>2</v>
      </c>
      <c r="G628" s="122">
        <v>10</v>
      </c>
      <c r="H628" s="68">
        <f t="array" ref="H628">INDEX('Нормативные затраты по МЗ'!$C$2:$C$132,MATCH(A628&amp;C628,'Нормативные затраты по МЗ'!$A$2:$A$132&amp;'Нормативные затраты по МЗ'!$B$2:$B$132,0))</f>
        <v>149.06</v>
      </c>
      <c r="I628" s="3">
        <f>HLOOKUP($C628,'Параметры ПФ'!$F$3:$K$4,2,FALSE)</f>
        <v>155.04</v>
      </c>
      <c r="J628" s="3">
        <f t="shared" si="45"/>
        <v>4769.92</v>
      </c>
      <c r="K628" s="4">
        <f>IF(J628&lt;'Параметры ПФ'!$N$7+0.01,'Стандартные программы'!J628,ROUNDDOWN('Параметры ПФ'!$N$7/IF(H628=0,I628,IF(I628&gt;H628,H628,I628)),0)*IF(H628=0,I628,IF(I628&gt;H628,H628,I628)))</f>
        <v>4769.92</v>
      </c>
      <c r="L628" s="3">
        <f t="shared" si="46"/>
        <v>47699.199999999997</v>
      </c>
      <c r="M628" s="25">
        <f>IF(J628&lt;'Параметры ПФ'!$N$7+0.01,E628*F628*G628,ROUNDDOWN('Параметры ПФ'!$N$7/IF(H628=0,I628,IF(I628&gt;H628,H628,I628)),0)*G628)</f>
        <v>320</v>
      </c>
      <c r="N628" s="19">
        <f t="shared" si="47"/>
        <v>0</v>
      </c>
      <c r="O628" s="66" t="b">
        <f t="shared" si="48"/>
        <v>1</v>
      </c>
      <c r="P628" s="67">
        <f t="shared" si="49"/>
        <v>72</v>
      </c>
    </row>
    <row r="629" spans="1:16" x14ac:dyDescent="0.45">
      <c r="A629" s="98" t="s">
        <v>67</v>
      </c>
      <c r="B629" s="90" t="s">
        <v>2279</v>
      </c>
      <c r="C629" s="90" t="s">
        <v>16</v>
      </c>
      <c r="D629" s="91">
        <v>36</v>
      </c>
      <c r="E629" s="92">
        <v>16</v>
      </c>
      <c r="F629" s="92">
        <v>2</v>
      </c>
      <c r="G629" s="122">
        <v>10</v>
      </c>
      <c r="H629" s="68">
        <f t="array" ref="H629">INDEX('Нормативные затраты по МЗ'!$C$2:$C$132,MATCH(A629&amp;C629,'Нормативные затраты по МЗ'!$A$2:$A$132&amp;'Нормативные затраты по МЗ'!$B$2:$B$132,0))</f>
        <v>149.06</v>
      </c>
      <c r="I629" s="3">
        <f>HLOOKUP($C629,'Параметры ПФ'!$F$3:$K$4,2,FALSE)</f>
        <v>155.04</v>
      </c>
      <c r="J629" s="3">
        <f t="shared" si="45"/>
        <v>4769.92</v>
      </c>
      <c r="K629" s="4">
        <f>IF(J629&lt;'Параметры ПФ'!$N$7+0.01,'Стандартные программы'!J629,ROUNDDOWN('Параметры ПФ'!$N$7/IF(H629=0,I629,IF(I629&gt;H629,H629,I629)),0)*IF(H629=0,I629,IF(I629&gt;H629,H629,I629)))</f>
        <v>4769.92</v>
      </c>
      <c r="L629" s="3">
        <f t="shared" si="46"/>
        <v>47699.199999999997</v>
      </c>
      <c r="M629" s="25">
        <f>IF(J629&lt;'Параметры ПФ'!$N$7+0.01,E629*F629*G629,ROUNDDOWN('Параметры ПФ'!$N$7/IF(H629=0,I629,IF(I629&gt;H629,H629,I629)),0)*G629)</f>
        <v>320</v>
      </c>
      <c r="N629" s="19">
        <f t="shared" si="47"/>
        <v>0</v>
      </c>
      <c r="O629" s="66" t="b">
        <f t="shared" si="48"/>
        <v>1</v>
      </c>
      <c r="P629" s="67">
        <f t="shared" si="49"/>
        <v>72</v>
      </c>
    </row>
    <row r="630" spans="1:16" x14ac:dyDescent="0.45">
      <c r="A630" s="90" t="s">
        <v>68</v>
      </c>
      <c r="B630" s="90" t="s">
        <v>354</v>
      </c>
      <c r="C630" s="90" t="s">
        <v>16</v>
      </c>
      <c r="D630" s="91">
        <v>36</v>
      </c>
      <c r="E630" s="91">
        <v>20</v>
      </c>
      <c r="F630" s="92">
        <v>2</v>
      </c>
      <c r="G630" s="93">
        <v>15</v>
      </c>
      <c r="H630" s="68">
        <f t="array" ref="H630">INDEX('Нормативные затраты по МЗ'!$C$2:$C$132,MATCH(A630&amp;C630,'Нормативные затраты по МЗ'!$A$2:$A$132&amp;'Нормативные затраты по МЗ'!$B$2:$B$132,0))</f>
        <v>154.57</v>
      </c>
      <c r="I630" s="3">
        <f>HLOOKUP($C630,'Параметры ПФ'!$F$3:$K$4,2,FALSE)</f>
        <v>155.04</v>
      </c>
      <c r="J630" s="3">
        <f t="shared" si="45"/>
        <v>6182.8</v>
      </c>
      <c r="K630" s="4">
        <f>IF(J630&lt;'Параметры ПФ'!$N$7+0.01,'Стандартные программы'!J630,ROUNDDOWN('Параметры ПФ'!$N$7/IF(H630=0,I630,IF(I630&gt;H630,H630,I630)),0)*IF(H630=0,I630,IF(I630&gt;H630,H630,I630)))</f>
        <v>6182.8</v>
      </c>
      <c r="L630" s="3">
        <f t="shared" si="46"/>
        <v>92742</v>
      </c>
      <c r="M630" s="25">
        <f>IF(J630&lt;'Параметры ПФ'!$N$7+0.01,E630*F630*G630,ROUNDDOWN('Параметры ПФ'!$N$7/IF(H630=0,I630,IF(I630&gt;H630,H630,I630)),0)*G630)</f>
        <v>600</v>
      </c>
      <c r="N630" s="19">
        <f t="shared" si="47"/>
        <v>0</v>
      </c>
      <c r="O630" s="66" t="b">
        <f t="shared" si="48"/>
        <v>1</v>
      </c>
      <c r="P630" s="67">
        <f t="shared" si="49"/>
        <v>72</v>
      </c>
    </row>
    <row r="631" spans="1:16" x14ac:dyDescent="0.45">
      <c r="A631" s="90" t="s">
        <v>68</v>
      </c>
      <c r="B631" s="90" t="s">
        <v>356</v>
      </c>
      <c r="C631" s="90" t="s">
        <v>16</v>
      </c>
      <c r="D631" s="91">
        <v>36</v>
      </c>
      <c r="E631" s="91">
        <v>20</v>
      </c>
      <c r="F631" s="92">
        <v>2</v>
      </c>
      <c r="G631" s="93">
        <v>15</v>
      </c>
      <c r="H631" s="68">
        <f t="array" ref="H631">INDEX('Нормативные затраты по МЗ'!$C$2:$C$132,MATCH(A631&amp;C631,'Нормативные затраты по МЗ'!$A$2:$A$132&amp;'Нормативные затраты по МЗ'!$B$2:$B$132,0))</f>
        <v>154.57</v>
      </c>
      <c r="I631" s="3">
        <f>HLOOKUP($C631,'Параметры ПФ'!$F$3:$K$4,2,FALSE)</f>
        <v>155.04</v>
      </c>
      <c r="J631" s="3">
        <f t="shared" si="45"/>
        <v>6182.8</v>
      </c>
      <c r="K631" s="4">
        <f>IF(J631&lt;'Параметры ПФ'!$N$7+0.01,'Стандартные программы'!J631,ROUNDDOWN('Параметры ПФ'!$N$7/IF(H631=0,I631,IF(I631&gt;H631,H631,I631)),0)*IF(H631=0,I631,IF(I631&gt;H631,H631,I631)))</f>
        <v>6182.8</v>
      </c>
      <c r="L631" s="3">
        <f t="shared" si="46"/>
        <v>92742</v>
      </c>
      <c r="M631" s="25">
        <f>IF(J631&lt;'Параметры ПФ'!$N$7+0.01,E631*F631*G631,ROUNDDOWN('Параметры ПФ'!$N$7/IF(H631=0,I631,IF(I631&gt;H631,H631,I631)),0)*G631)</f>
        <v>600</v>
      </c>
      <c r="N631" s="19">
        <f t="shared" si="47"/>
        <v>0</v>
      </c>
      <c r="O631" s="66" t="b">
        <f t="shared" si="48"/>
        <v>1</v>
      </c>
      <c r="P631" s="67">
        <f t="shared" si="49"/>
        <v>72</v>
      </c>
    </row>
    <row r="632" spans="1:16" x14ac:dyDescent="0.45">
      <c r="A632" s="90" t="s">
        <v>68</v>
      </c>
      <c r="B632" s="90" t="s">
        <v>2280</v>
      </c>
      <c r="C632" s="90" t="s">
        <v>16</v>
      </c>
      <c r="D632" s="91">
        <v>36</v>
      </c>
      <c r="E632" s="91">
        <v>20</v>
      </c>
      <c r="F632" s="92">
        <v>2</v>
      </c>
      <c r="G632" s="93">
        <v>10</v>
      </c>
      <c r="H632" s="68">
        <f t="array" ref="H632">INDEX('Нормативные затраты по МЗ'!$C$2:$C$132,MATCH(A632&amp;C632,'Нормативные затраты по МЗ'!$A$2:$A$132&amp;'Нормативные затраты по МЗ'!$B$2:$B$132,0))</f>
        <v>154.57</v>
      </c>
      <c r="I632" s="3">
        <f>HLOOKUP($C632,'Параметры ПФ'!$F$3:$K$4,2,FALSE)</f>
        <v>155.04</v>
      </c>
      <c r="J632" s="3">
        <f t="shared" si="45"/>
        <v>6182.8</v>
      </c>
      <c r="K632" s="4">
        <f>IF(J632&lt;'Параметры ПФ'!$N$7+0.01,'Стандартные программы'!J632,ROUNDDOWN('Параметры ПФ'!$N$7/IF(H632=0,I632,IF(I632&gt;H632,H632,I632)),0)*IF(H632=0,I632,IF(I632&gt;H632,H632,I632)))</f>
        <v>6182.8</v>
      </c>
      <c r="L632" s="3">
        <f t="shared" si="46"/>
        <v>61828</v>
      </c>
      <c r="M632" s="25">
        <f>IF(J632&lt;'Параметры ПФ'!$N$7+0.01,E632*F632*G632,ROUNDDOWN('Параметры ПФ'!$N$7/IF(H632=0,I632,IF(I632&gt;H632,H632,I632)),0)*G632)</f>
        <v>400</v>
      </c>
      <c r="N632" s="19">
        <f t="shared" si="47"/>
        <v>0</v>
      </c>
      <c r="O632" s="66" t="b">
        <f t="shared" si="48"/>
        <v>1</v>
      </c>
      <c r="P632" s="67">
        <f t="shared" si="49"/>
        <v>72</v>
      </c>
    </row>
    <row r="633" spans="1:16" x14ac:dyDescent="0.45">
      <c r="A633" s="90" t="s">
        <v>68</v>
      </c>
      <c r="B633" s="90" t="s">
        <v>2281</v>
      </c>
      <c r="C633" s="90" t="s">
        <v>16</v>
      </c>
      <c r="D633" s="91">
        <v>36</v>
      </c>
      <c r="E633" s="91">
        <v>20</v>
      </c>
      <c r="F633" s="92">
        <v>2</v>
      </c>
      <c r="G633" s="93">
        <v>10</v>
      </c>
      <c r="H633" s="68">
        <f t="array" ref="H633">INDEX('Нормативные затраты по МЗ'!$C$2:$C$132,MATCH(A633&amp;C633,'Нормативные затраты по МЗ'!$A$2:$A$132&amp;'Нормативные затраты по МЗ'!$B$2:$B$132,0))</f>
        <v>154.57</v>
      </c>
      <c r="I633" s="3">
        <f>HLOOKUP($C633,'Параметры ПФ'!$F$3:$K$4,2,FALSE)</f>
        <v>155.04</v>
      </c>
      <c r="J633" s="3">
        <f t="shared" si="45"/>
        <v>6182.8</v>
      </c>
      <c r="K633" s="4">
        <f>IF(J633&lt;'Параметры ПФ'!$N$7+0.01,'Стандартные программы'!J633,ROUNDDOWN('Параметры ПФ'!$N$7/IF(H633=0,I633,IF(I633&gt;H633,H633,I633)),0)*IF(H633=0,I633,IF(I633&gt;H633,H633,I633)))</f>
        <v>6182.8</v>
      </c>
      <c r="L633" s="3">
        <f t="shared" si="46"/>
        <v>61828</v>
      </c>
      <c r="M633" s="25">
        <f>IF(J633&lt;'Параметры ПФ'!$N$7+0.01,E633*F633*G633,ROUNDDOWN('Параметры ПФ'!$N$7/IF(H633=0,I633,IF(I633&gt;H633,H633,I633)),0)*G633)</f>
        <v>400</v>
      </c>
      <c r="N633" s="19">
        <f t="shared" si="47"/>
        <v>0</v>
      </c>
      <c r="O633" s="66" t="b">
        <f t="shared" si="48"/>
        <v>1</v>
      </c>
      <c r="P633" s="67">
        <f t="shared" si="49"/>
        <v>72</v>
      </c>
    </row>
    <row r="634" spans="1:16" x14ac:dyDescent="0.45">
      <c r="A634" s="90" t="s">
        <v>68</v>
      </c>
      <c r="B634" s="90" t="s">
        <v>2282</v>
      </c>
      <c r="C634" s="90" t="s">
        <v>16</v>
      </c>
      <c r="D634" s="91">
        <v>36</v>
      </c>
      <c r="E634" s="91">
        <v>20</v>
      </c>
      <c r="F634" s="92">
        <v>2</v>
      </c>
      <c r="G634" s="93">
        <v>10</v>
      </c>
      <c r="H634" s="68">
        <f t="array" ref="H634">INDEX('Нормативные затраты по МЗ'!$C$2:$C$132,MATCH(A634&amp;C634,'Нормативные затраты по МЗ'!$A$2:$A$132&amp;'Нормативные затраты по МЗ'!$B$2:$B$132,0))</f>
        <v>154.57</v>
      </c>
      <c r="I634" s="3">
        <f>HLOOKUP($C634,'Параметры ПФ'!$F$3:$K$4,2,FALSE)</f>
        <v>155.04</v>
      </c>
      <c r="J634" s="3">
        <f t="shared" si="45"/>
        <v>6182.8</v>
      </c>
      <c r="K634" s="4">
        <f>IF(J634&lt;'Параметры ПФ'!$N$7+0.01,'Стандартные программы'!J634,ROUNDDOWN('Параметры ПФ'!$N$7/IF(H634=0,I634,IF(I634&gt;H634,H634,I634)),0)*IF(H634=0,I634,IF(I634&gt;H634,H634,I634)))</f>
        <v>6182.8</v>
      </c>
      <c r="L634" s="3">
        <f t="shared" si="46"/>
        <v>61828</v>
      </c>
      <c r="M634" s="25">
        <f>IF(J634&lt;'Параметры ПФ'!$N$7+0.01,E634*F634*G634,ROUNDDOWN('Параметры ПФ'!$N$7/IF(H634=0,I634,IF(I634&gt;H634,H634,I634)),0)*G634)</f>
        <v>400</v>
      </c>
      <c r="N634" s="19">
        <f t="shared" si="47"/>
        <v>0</v>
      </c>
      <c r="O634" s="66" t="b">
        <f t="shared" si="48"/>
        <v>1</v>
      </c>
      <c r="P634" s="67">
        <f t="shared" si="49"/>
        <v>72</v>
      </c>
    </row>
    <row r="635" spans="1:16" x14ac:dyDescent="0.45">
      <c r="A635" s="90" t="s">
        <v>68</v>
      </c>
      <c r="B635" s="90" t="s">
        <v>358</v>
      </c>
      <c r="C635" s="90" t="s">
        <v>14</v>
      </c>
      <c r="D635" s="91">
        <v>36</v>
      </c>
      <c r="E635" s="91">
        <v>20</v>
      </c>
      <c r="F635" s="92">
        <v>2</v>
      </c>
      <c r="G635" s="93">
        <v>10</v>
      </c>
      <c r="H635" s="68">
        <f t="array" ref="H635">INDEX('Нормативные затраты по МЗ'!$C$2:$C$132,MATCH(A635&amp;C635,'Нормативные затраты по МЗ'!$A$2:$A$132&amp;'Нормативные затраты по МЗ'!$B$2:$B$132,0))</f>
        <v>154.57</v>
      </c>
      <c r="I635" s="3">
        <f>HLOOKUP($C635,'Параметры ПФ'!$F$3:$K$4,2,FALSE)</f>
        <v>155.04</v>
      </c>
      <c r="J635" s="3">
        <f t="shared" si="45"/>
        <v>6182.8</v>
      </c>
      <c r="K635" s="4">
        <f>IF(J635&lt;'Параметры ПФ'!$N$7+0.01,'Стандартные программы'!J635,ROUNDDOWN('Параметры ПФ'!$N$7/IF(H635=0,I635,IF(I635&gt;H635,H635,I635)),0)*IF(H635=0,I635,IF(I635&gt;H635,H635,I635)))</f>
        <v>6182.8</v>
      </c>
      <c r="L635" s="3">
        <f t="shared" si="46"/>
        <v>61828</v>
      </c>
      <c r="M635" s="25">
        <f>IF(J635&lt;'Параметры ПФ'!$N$7+0.01,E635*F635*G635,ROUNDDOWN('Параметры ПФ'!$N$7/IF(H635=0,I635,IF(I635&gt;H635,H635,I635)),0)*G635)</f>
        <v>400</v>
      </c>
      <c r="N635" s="19">
        <f t="shared" si="47"/>
        <v>0</v>
      </c>
      <c r="O635" s="66" t="b">
        <f t="shared" si="48"/>
        <v>1</v>
      </c>
      <c r="P635" s="67">
        <f t="shared" si="49"/>
        <v>72</v>
      </c>
    </row>
    <row r="636" spans="1:16" x14ac:dyDescent="0.45">
      <c r="A636" s="90" t="s">
        <v>68</v>
      </c>
      <c r="B636" s="90" t="s">
        <v>360</v>
      </c>
      <c r="C636" s="90" t="s">
        <v>14</v>
      </c>
      <c r="D636" s="91">
        <v>36</v>
      </c>
      <c r="E636" s="91">
        <v>20</v>
      </c>
      <c r="F636" s="92">
        <v>2</v>
      </c>
      <c r="G636" s="93">
        <v>10</v>
      </c>
      <c r="H636" s="68">
        <f t="array" ref="H636">INDEX('Нормативные затраты по МЗ'!$C$2:$C$132,MATCH(A636&amp;C636,'Нормативные затраты по МЗ'!$A$2:$A$132&amp;'Нормативные затраты по МЗ'!$B$2:$B$132,0))</f>
        <v>154.57</v>
      </c>
      <c r="I636" s="3">
        <f>HLOOKUP($C636,'Параметры ПФ'!$F$3:$K$4,2,FALSE)</f>
        <v>155.04</v>
      </c>
      <c r="J636" s="3">
        <f t="shared" si="45"/>
        <v>6182.8</v>
      </c>
      <c r="K636" s="4">
        <f>IF(J636&lt;'Параметры ПФ'!$N$7+0.01,'Стандартные программы'!J636,ROUNDDOWN('Параметры ПФ'!$N$7/IF(H636=0,I636,IF(I636&gt;H636,H636,I636)),0)*IF(H636=0,I636,IF(I636&gt;H636,H636,I636)))</f>
        <v>6182.8</v>
      </c>
      <c r="L636" s="3">
        <f t="shared" si="46"/>
        <v>61828</v>
      </c>
      <c r="M636" s="25">
        <f>IF(J636&lt;'Параметры ПФ'!$N$7+0.01,E636*F636*G636,ROUNDDOWN('Параметры ПФ'!$N$7/IF(H636=0,I636,IF(I636&gt;H636,H636,I636)),0)*G636)</f>
        <v>400</v>
      </c>
      <c r="N636" s="19">
        <f t="shared" si="47"/>
        <v>0</v>
      </c>
      <c r="O636" s="66" t="b">
        <f t="shared" si="48"/>
        <v>1</v>
      </c>
      <c r="P636" s="67">
        <f t="shared" si="49"/>
        <v>72</v>
      </c>
    </row>
    <row r="637" spans="1:16" x14ac:dyDescent="0.45">
      <c r="A637" s="90" t="s">
        <v>68</v>
      </c>
      <c r="B637" s="90" t="s">
        <v>362</v>
      </c>
      <c r="C637" s="90" t="s">
        <v>1</v>
      </c>
      <c r="D637" s="91">
        <v>36</v>
      </c>
      <c r="E637" s="91">
        <v>20</v>
      </c>
      <c r="F637" s="92">
        <v>2</v>
      </c>
      <c r="G637" s="93">
        <v>20</v>
      </c>
      <c r="H637" s="68">
        <f t="array" ref="H637">INDEX('Нормативные затраты по МЗ'!$C$2:$C$132,MATCH(A637&amp;C637,'Нормативные затраты по МЗ'!$A$2:$A$132&amp;'Нормативные затраты по МЗ'!$B$2:$B$132,0))</f>
        <v>154.57</v>
      </c>
      <c r="I637" s="3">
        <f>HLOOKUP($C637,'Параметры ПФ'!$F$3:$K$4,2,FALSE)</f>
        <v>155.04</v>
      </c>
      <c r="J637" s="3">
        <f t="shared" si="45"/>
        <v>6182.8</v>
      </c>
      <c r="K637" s="4">
        <f>IF(J637&lt;'Параметры ПФ'!$N$7+0.01,'Стандартные программы'!J637,ROUNDDOWN('Параметры ПФ'!$N$7/IF(H637=0,I637,IF(I637&gt;H637,H637,I637)),0)*IF(H637=0,I637,IF(I637&gt;H637,H637,I637)))</f>
        <v>6182.8</v>
      </c>
      <c r="L637" s="3">
        <f t="shared" si="46"/>
        <v>123656</v>
      </c>
      <c r="M637" s="25">
        <f>IF(J637&lt;'Параметры ПФ'!$N$7+0.01,E637*F637*G637,ROUNDDOWN('Параметры ПФ'!$N$7/IF(H637=0,I637,IF(I637&gt;H637,H637,I637)),0)*G637)</f>
        <v>800</v>
      </c>
      <c r="N637" s="19">
        <f t="shared" si="47"/>
        <v>0</v>
      </c>
      <c r="O637" s="66" t="b">
        <f t="shared" si="48"/>
        <v>1</v>
      </c>
      <c r="P637" s="67">
        <f t="shared" si="49"/>
        <v>72</v>
      </c>
    </row>
    <row r="638" spans="1:16" x14ac:dyDescent="0.45">
      <c r="A638" s="90" t="s">
        <v>68</v>
      </c>
      <c r="B638" s="90" t="s">
        <v>2283</v>
      </c>
      <c r="C638" s="90" t="s">
        <v>1</v>
      </c>
      <c r="D638" s="91">
        <v>36</v>
      </c>
      <c r="E638" s="91">
        <v>20</v>
      </c>
      <c r="F638" s="92">
        <v>2</v>
      </c>
      <c r="G638" s="93">
        <v>15</v>
      </c>
      <c r="H638" s="68">
        <f t="array" ref="H638">INDEX('Нормативные затраты по МЗ'!$C$2:$C$132,MATCH(A638&amp;C638,'Нормативные затраты по МЗ'!$A$2:$A$132&amp;'Нормативные затраты по МЗ'!$B$2:$B$132,0))</f>
        <v>154.57</v>
      </c>
      <c r="I638" s="3">
        <f>HLOOKUP($C638,'Параметры ПФ'!$F$3:$K$4,2,FALSE)</f>
        <v>155.04</v>
      </c>
      <c r="J638" s="3">
        <f t="shared" si="45"/>
        <v>6182.8</v>
      </c>
      <c r="K638" s="4">
        <f>IF(J638&lt;'Параметры ПФ'!$N$7+0.01,'Стандартные программы'!J638,ROUNDDOWN('Параметры ПФ'!$N$7/IF(H638=0,I638,IF(I638&gt;H638,H638,I638)),0)*IF(H638=0,I638,IF(I638&gt;H638,H638,I638)))</f>
        <v>6182.8</v>
      </c>
      <c r="L638" s="3">
        <f t="shared" si="46"/>
        <v>92742</v>
      </c>
      <c r="M638" s="25">
        <f>IF(J638&lt;'Параметры ПФ'!$N$7+0.01,E638*F638*G638,ROUNDDOWN('Параметры ПФ'!$N$7/IF(H638=0,I638,IF(I638&gt;H638,H638,I638)),0)*G638)</f>
        <v>600</v>
      </c>
      <c r="N638" s="19">
        <f t="shared" si="47"/>
        <v>0</v>
      </c>
      <c r="O638" s="66" t="b">
        <f t="shared" si="48"/>
        <v>1</v>
      </c>
      <c r="P638" s="67">
        <f t="shared" si="49"/>
        <v>72</v>
      </c>
    </row>
    <row r="639" spans="1:16" x14ac:dyDescent="0.45">
      <c r="A639" s="90" t="s">
        <v>68</v>
      </c>
      <c r="B639" s="90" t="s">
        <v>364</v>
      </c>
      <c r="C639" s="90" t="s">
        <v>1</v>
      </c>
      <c r="D639" s="91">
        <v>36</v>
      </c>
      <c r="E639" s="91">
        <v>20</v>
      </c>
      <c r="F639" s="92">
        <v>2</v>
      </c>
      <c r="G639" s="93">
        <v>15</v>
      </c>
      <c r="H639" s="68">
        <f t="array" ref="H639">INDEX('Нормативные затраты по МЗ'!$C$2:$C$132,MATCH(A639&amp;C639,'Нормативные затраты по МЗ'!$A$2:$A$132&amp;'Нормативные затраты по МЗ'!$B$2:$B$132,0))</f>
        <v>154.57</v>
      </c>
      <c r="I639" s="3">
        <f>HLOOKUP($C639,'Параметры ПФ'!$F$3:$K$4,2,FALSE)</f>
        <v>155.04</v>
      </c>
      <c r="J639" s="3">
        <f t="shared" si="45"/>
        <v>6182.8</v>
      </c>
      <c r="K639" s="4">
        <f>IF(J639&lt;'Параметры ПФ'!$N$7+0.01,'Стандартные программы'!J639,ROUNDDOWN('Параметры ПФ'!$N$7/IF(H639=0,I639,IF(I639&gt;H639,H639,I639)),0)*IF(H639=0,I639,IF(I639&gt;H639,H639,I639)))</f>
        <v>6182.8</v>
      </c>
      <c r="L639" s="3">
        <f t="shared" si="46"/>
        <v>92742</v>
      </c>
      <c r="M639" s="25">
        <f>IF(J639&lt;'Параметры ПФ'!$N$7+0.01,E639*F639*G639,ROUNDDOWN('Параметры ПФ'!$N$7/IF(H639=0,I639,IF(I639&gt;H639,H639,I639)),0)*G639)</f>
        <v>600</v>
      </c>
      <c r="N639" s="19">
        <f t="shared" si="47"/>
        <v>0</v>
      </c>
      <c r="O639" s="66" t="b">
        <f t="shared" si="48"/>
        <v>1</v>
      </c>
      <c r="P639" s="67">
        <f t="shared" si="49"/>
        <v>72</v>
      </c>
    </row>
    <row r="640" spans="1:16" x14ac:dyDescent="0.45">
      <c r="A640" s="90" t="s">
        <v>68</v>
      </c>
      <c r="B640" s="90" t="s">
        <v>366</v>
      </c>
      <c r="C640" s="90" t="s">
        <v>1</v>
      </c>
      <c r="D640" s="91">
        <v>36</v>
      </c>
      <c r="E640" s="91">
        <v>20</v>
      </c>
      <c r="F640" s="92">
        <v>2</v>
      </c>
      <c r="G640" s="93">
        <v>10</v>
      </c>
      <c r="H640" s="68">
        <f t="array" ref="H640">INDEX('Нормативные затраты по МЗ'!$C$2:$C$132,MATCH(A640&amp;C640,'Нормативные затраты по МЗ'!$A$2:$A$132&amp;'Нормативные затраты по МЗ'!$B$2:$B$132,0))</f>
        <v>154.57</v>
      </c>
      <c r="I640" s="3">
        <f>HLOOKUP($C640,'Параметры ПФ'!$F$3:$K$4,2,FALSE)</f>
        <v>155.04</v>
      </c>
      <c r="J640" s="3">
        <f t="shared" si="45"/>
        <v>6182.8</v>
      </c>
      <c r="K640" s="4">
        <f>IF(J640&lt;'Параметры ПФ'!$N$7+0.01,'Стандартные программы'!J640,ROUNDDOWN('Параметры ПФ'!$N$7/IF(H640=0,I640,IF(I640&gt;H640,H640,I640)),0)*IF(H640=0,I640,IF(I640&gt;H640,H640,I640)))</f>
        <v>6182.8</v>
      </c>
      <c r="L640" s="3">
        <f t="shared" si="46"/>
        <v>61828</v>
      </c>
      <c r="M640" s="25">
        <f>IF(J640&lt;'Параметры ПФ'!$N$7+0.01,E640*F640*G640,ROUNDDOWN('Параметры ПФ'!$N$7/IF(H640=0,I640,IF(I640&gt;H640,H640,I640)),0)*G640)</f>
        <v>400</v>
      </c>
      <c r="N640" s="19">
        <f t="shared" si="47"/>
        <v>0</v>
      </c>
      <c r="O640" s="66" t="b">
        <f t="shared" si="48"/>
        <v>1</v>
      </c>
      <c r="P640" s="67">
        <f t="shared" si="49"/>
        <v>72</v>
      </c>
    </row>
    <row r="641" spans="1:16" x14ac:dyDescent="0.45">
      <c r="A641" s="90" t="s">
        <v>68</v>
      </c>
      <c r="B641" s="90" t="s">
        <v>368</v>
      </c>
      <c r="C641" s="90" t="s">
        <v>2</v>
      </c>
      <c r="D641" s="91">
        <v>36</v>
      </c>
      <c r="E641" s="91">
        <v>20</v>
      </c>
      <c r="F641" s="92">
        <v>2</v>
      </c>
      <c r="G641" s="93">
        <v>10</v>
      </c>
      <c r="H641" s="68">
        <f t="array" ref="H641">INDEX('Нормативные затраты по МЗ'!$C$2:$C$132,MATCH(A641&amp;C641,'Нормативные затраты по МЗ'!$A$2:$A$132&amp;'Нормативные затраты по МЗ'!$B$2:$B$132,0))</f>
        <v>154.57</v>
      </c>
      <c r="I641" s="3">
        <f>HLOOKUP($C641,'Параметры ПФ'!$F$3:$K$4,2,FALSE)</f>
        <v>155.04</v>
      </c>
      <c r="J641" s="3">
        <f t="shared" si="45"/>
        <v>6182.8</v>
      </c>
      <c r="K641" s="4">
        <f>IF(J641&lt;'Параметры ПФ'!$N$7+0.01,'Стандартные программы'!J641,ROUNDDOWN('Параметры ПФ'!$N$7/IF(H641=0,I641,IF(I641&gt;H641,H641,I641)),0)*IF(H641=0,I641,IF(I641&gt;H641,H641,I641)))</f>
        <v>6182.8</v>
      </c>
      <c r="L641" s="3">
        <f t="shared" si="46"/>
        <v>61828</v>
      </c>
      <c r="M641" s="25">
        <f>IF(J641&lt;'Параметры ПФ'!$N$7+0.01,E641*F641*G641,ROUNDDOWN('Параметры ПФ'!$N$7/IF(H641=0,I641,IF(I641&gt;H641,H641,I641)),0)*G641)</f>
        <v>400</v>
      </c>
      <c r="N641" s="19">
        <f t="shared" si="47"/>
        <v>0</v>
      </c>
      <c r="O641" s="66" t="b">
        <f t="shared" si="48"/>
        <v>1</v>
      </c>
      <c r="P641" s="67">
        <f t="shared" si="49"/>
        <v>72</v>
      </c>
    </row>
    <row r="642" spans="1:16" x14ac:dyDescent="0.45">
      <c r="A642" s="90" t="s">
        <v>68</v>
      </c>
      <c r="B642" s="90" t="s">
        <v>370</v>
      </c>
      <c r="C642" s="90" t="s">
        <v>2</v>
      </c>
      <c r="D642" s="91">
        <v>36</v>
      </c>
      <c r="E642" s="91">
        <v>20</v>
      </c>
      <c r="F642" s="92">
        <v>2</v>
      </c>
      <c r="G642" s="93">
        <v>20</v>
      </c>
      <c r="H642" s="68">
        <f t="array" ref="H642">INDEX('Нормативные затраты по МЗ'!$C$2:$C$132,MATCH(A642&amp;C642,'Нормативные затраты по МЗ'!$A$2:$A$132&amp;'Нормативные затраты по МЗ'!$B$2:$B$132,0))</f>
        <v>154.57</v>
      </c>
      <c r="I642" s="3">
        <f>HLOOKUP($C642,'Параметры ПФ'!$F$3:$K$4,2,FALSE)</f>
        <v>155.04</v>
      </c>
      <c r="J642" s="3">
        <f t="shared" ref="J642:J705" si="50">IF(H642=0,I642*F642*E642,IF(I642&gt;H642,H642*F642*E642,I642*F642*E642))</f>
        <v>6182.8</v>
      </c>
      <c r="K642" s="4">
        <f>IF(J642&lt;'Параметры ПФ'!$N$7+0.01,'Стандартные программы'!J642,ROUNDDOWN('Параметры ПФ'!$N$7/IF(H642=0,I642,IF(I642&gt;H642,H642,I642)),0)*IF(H642=0,I642,IF(I642&gt;H642,H642,I642)))</f>
        <v>6182.8</v>
      </c>
      <c r="L642" s="3">
        <f t="shared" ref="L642:L705" si="51">K642*G642</f>
        <v>123656</v>
      </c>
      <c r="M642" s="25">
        <f>IF(J642&lt;'Параметры ПФ'!$N$7+0.01,E642*F642*G642,ROUNDDOWN('Параметры ПФ'!$N$7/IF(H642=0,I642,IF(I642&gt;H642,H642,I642)),0)*G642)</f>
        <v>800</v>
      </c>
      <c r="N642" s="19">
        <f t="shared" ref="N642:N705" si="52">IF(H642=0,I642*F642*E642,IF(I642&gt;H642,H642*F642*E642,I642*F642*E642))-K642</f>
        <v>0</v>
      </c>
      <c r="O642" s="66" t="b">
        <f t="shared" ref="O642:O705" si="53">IF(I642&gt;=H642,TRUE,FALSE)</f>
        <v>1</v>
      </c>
      <c r="P642" s="67">
        <f t="shared" ref="P642:P705" si="54">D642*F642</f>
        <v>72</v>
      </c>
    </row>
    <row r="643" spans="1:16" x14ac:dyDescent="0.45">
      <c r="A643" s="90" t="s">
        <v>68</v>
      </c>
      <c r="B643" s="90" t="s">
        <v>2284</v>
      </c>
      <c r="C643" s="90" t="s">
        <v>2</v>
      </c>
      <c r="D643" s="91">
        <v>36</v>
      </c>
      <c r="E643" s="91">
        <v>20</v>
      </c>
      <c r="F643" s="92">
        <v>2</v>
      </c>
      <c r="G643" s="93">
        <v>15</v>
      </c>
      <c r="H643" s="68">
        <f t="array" ref="H643">INDEX('Нормативные затраты по МЗ'!$C$2:$C$132,MATCH(A643&amp;C643,'Нормативные затраты по МЗ'!$A$2:$A$132&amp;'Нормативные затраты по МЗ'!$B$2:$B$132,0))</f>
        <v>154.57</v>
      </c>
      <c r="I643" s="3">
        <f>HLOOKUP($C643,'Параметры ПФ'!$F$3:$K$4,2,FALSE)</f>
        <v>155.04</v>
      </c>
      <c r="J643" s="3">
        <f t="shared" si="50"/>
        <v>6182.8</v>
      </c>
      <c r="K643" s="4">
        <f>IF(J643&lt;'Параметры ПФ'!$N$7+0.01,'Стандартные программы'!J643,ROUNDDOWN('Параметры ПФ'!$N$7/IF(H643=0,I643,IF(I643&gt;H643,H643,I643)),0)*IF(H643=0,I643,IF(I643&gt;H643,H643,I643)))</f>
        <v>6182.8</v>
      </c>
      <c r="L643" s="3">
        <f t="shared" si="51"/>
        <v>92742</v>
      </c>
      <c r="M643" s="25">
        <f>IF(J643&lt;'Параметры ПФ'!$N$7+0.01,E643*F643*G643,ROUNDDOWN('Параметры ПФ'!$N$7/IF(H643=0,I643,IF(I643&gt;H643,H643,I643)),0)*G643)</f>
        <v>600</v>
      </c>
      <c r="N643" s="19">
        <f t="shared" si="52"/>
        <v>0</v>
      </c>
      <c r="O643" s="66" t="b">
        <f t="shared" si="53"/>
        <v>1</v>
      </c>
      <c r="P643" s="67">
        <f t="shared" si="54"/>
        <v>72</v>
      </c>
    </row>
    <row r="644" spans="1:16" x14ac:dyDescent="0.45">
      <c r="A644" s="90" t="s">
        <v>68</v>
      </c>
      <c r="B644" s="90" t="s">
        <v>372</v>
      </c>
      <c r="C644" s="90" t="s">
        <v>2</v>
      </c>
      <c r="D644" s="91">
        <v>36</v>
      </c>
      <c r="E644" s="91">
        <v>20</v>
      </c>
      <c r="F644" s="92">
        <v>2</v>
      </c>
      <c r="G644" s="93">
        <v>20</v>
      </c>
      <c r="H644" s="68">
        <f t="array" ref="H644">INDEX('Нормативные затраты по МЗ'!$C$2:$C$132,MATCH(A644&amp;C644,'Нормативные затраты по МЗ'!$A$2:$A$132&amp;'Нормативные затраты по МЗ'!$B$2:$B$132,0))</f>
        <v>154.57</v>
      </c>
      <c r="I644" s="3">
        <f>HLOOKUP($C644,'Параметры ПФ'!$F$3:$K$4,2,FALSE)</f>
        <v>155.04</v>
      </c>
      <c r="J644" s="3">
        <f t="shared" si="50"/>
        <v>6182.8</v>
      </c>
      <c r="K644" s="4">
        <f>IF(J644&lt;'Параметры ПФ'!$N$7+0.01,'Стандартные программы'!J644,ROUNDDOWN('Параметры ПФ'!$N$7/IF(H644=0,I644,IF(I644&gt;H644,H644,I644)),0)*IF(H644=0,I644,IF(I644&gt;H644,H644,I644)))</f>
        <v>6182.8</v>
      </c>
      <c r="L644" s="3">
        <f t="shared" si="51"/>
        <v>123656</v>
      </c>
      <c r="M644" s="25">
        <f>IF(J644&lt;'Параметры ПФ'!$N$7+0.01,E644*F644*G644,ROUNDDOWN('Параметры ПФ'!$N$7/IF(H644=0,I644,IF(I644&gt;H644,H644,I644)),0)*G644)</f>
        <v>800</v>
      </c>
      <c r="N644" s="19">
        <f t="shared" si="52"/>
        <v>0</v>
      </c>
      <c r="O644" s="66" t="b">
        <f t="shared" si="53"/>
        <v>1</v>
      </c>
      <c r="P644" s="67">
        <f t="shared" si="54"/>
        <v>72</v>
      </c>
    </row>
    <row r="645" spans="1:16" x14ac:dyDescent="0.45">
      <c r="A645" s="90" t="s">
        <v>68</v>
      </c>
      <c r="B645" s="90" t="s">
        <v>374</v>
      </c>
      <c r="C645" s="90" t="s">
        <v>2</v>
      </c>
      <c r="D645" s="91">
        <v>36</v>
      </c>
      <c r="E645" s="91">
        <v>20</v>
      </c>
      <c r="F645" s="92">
        <v>2</v>
      </c>
      <c r="G645" s="93">
        <v>20</v>
      </c>
      <c r="H645" s="68">
        <f t="array" ref="H645">INDEX('Нормативные затраты по МЗ'!$C$2:$C$132,MATCH(A645&amp;C645,'Нормативные затраты по МЗ'!$A$2:$A$132&amp;'Нормативные затраты по МЗ'!$B$2:$B$132,0))</f>
        <v>154.57</v>
      </c>
      <c r="I645" s="3">
        <f>HLOOKUP($C645,'Параметры ПФ'!$F$3:$K$4,2,FALSE)</f>
        <v>155.04</v>
      </c>
      <c r="J645" s="3">
        <f t="shared" si="50"/>
        <v>6182.8</v>
      </c>
      <c r="K645" s="4">
        <f>IF(J645&lt;'Параметры ПФ'!$N$7+0.01,'Стандартные программы'!J645,ROUNDDOWN('Параметры ПФ'!$N$7/IF(H645=0,I645,IF(I645&gt;H645,H645,I645)),0)*IF(H645=0,I645,IF(I645&gt;H645,H645,I645)))</f>
        <v>6182.8</v>
      </c>
      <c r="L645" s="3">
        <f t="shared" si="51"/>
        <v>123656</v>
      </c>
      <c r="M645" s="25">
        <f>IF(J645&lt;'Параметры ПФ'!$N$7+0.01,E645*F645*G645,ROUNDDOWN('Параметры ПФ'!$N$7/IF(H645=0,I645,IF(I645&gt;H645,H645,I645)),0)*G645)</f>
        <v>800</v>
      </c>
      <c r="N645" s="19">
        <f t="shared" si="52"/>
        <v>0</v>
      </c>
      <c r="O645" s="66" t="b">
        <f t="shared" si="53"/>
        <v>1</v>
      </c>
      <c r="P645" s="67">
        <f t="shared" si="54"/>
        <v>72</v>
      </c>
    </row>
    <row r="646" spans="1:16" x14ac:dyDescent="0.45">
      <c r="A646" s="90" t="s">
        <v>68</v>
      </c>
      <c r="B646" s="90" t="s">
        <v>376</v>
      </c>
      <c r="C646" s="90" t="s">
        <v>2</v>
      </c>
      <c r="D646" s="91">
        <v>36</v>
      </c>
      <c r="E646" s="91">
        <v>20</v>
      </c>
      <c r="F646" s="92">
        <v>2</v>
      </c>
      <c r="G646" s="93">
        <v>20</v>
      </c>
      <c r="H646" s="68">
        <f t="array" ref="H646">INDEX('Нормативные затраты по МЗ'!$C$2:$C$132,MATCH(A646&amp;C646,'Нормативные затраты по МЗ'!$A$2:$A$132&amp;'Нормативные затраты по МЗ'!$B$2:$B$132,0))</f>
        <v>154.57</v>
      </c>
      <c r="I646" s="3">
        <f>HLOOKUP($C646,'Параметры ПФ'!$F$3:$K$4,2,FALSE)</f>
        <v>155.04</v>
      </c>
      <c r="J646" s="3">
        <f t="shared" si="50"/>
        <v>6182.8</v>
      </c>
      <c r="K646" s="4">
        <f>IF(J646&lt;'Параметры ПФ'!$N$7+0.01,'Стандартные программы'!J646,ROUNDDOWN('Параметры ПФ'!$N$7/IF(H646=0,I646,IF(I646&gt;H646,H646,I646)),0)*IF(H646=0,I646,IF(I646&gt;H646,H646,I646)))</f>
        <v>6182.8</v>
      </c>
      <c r="L646" s="3">
        <f t="shared" si="51"/>
        <v>123656</v>
      </c>
      <c r="M646" s="25">
        <f>IF(J646&lt;'Параметры ПФ'!$N$7+0.01,E646*F646*G646,ROUNDDOWN('Параметры ПФ'!$N$7/IF(H646=0,I646,IF(I646&gt;H646,H646,I646)),0)*G646)</f>
        <v>800</v>
      </c>
      <c r="N646" s="19">
        <f t="shared" si="52"/>
        <v>0</v>
      </c>
      <c r="O646" s="66" t="b">
        <f t="shared" si="53"/>
        <v>1</v>
      </c>
      <c r="P646" s="67">
        <f t="shared" si="54"/>
        <v>72</v>
      </c>
    </row>
    <row r="647" spans="1:16" x14ac:dyDescent="0.45">
      <c r="A647" s="90" t="s">
        <v>68</v>
      </c>
      <c r="B647" s="90" t="s">
        <v>378</v>
      </c>
      <c r="C647" s="90" t="s">
        <v>2</v>
      </c>
      <c r="D647" s="91">
        <v>36</v>
      </c>
      <c r="E647" s="91">
        <v>20</v>
      </c>
      <c r="F647" s="92">
        <v>2</v>
      </c>
      <c r="G647" s="93">
        <v>20</v>
      </c>
      <c r="H647" s="68">
        <f t="array" ref="H647">INDEX('Нормативные затраты по МЗ'!$C$2:$C$132,MATCH(A647&amp;C647,'Нормативные затраты по МЗ'!$A$2:$A$132&amp;'Нормативные затраты по МЗ'!$B$2:$B$132,0))</f>
        <v>154.57</v>
      </c>
      <c r="I647" s="3">
        <f>HLOOKUP($C647,'Параметры ПФ'!$F$3:$K$4,2,FALSE)</f>
        <v>155.04</v>
      </c>
      <c r="J647" s="3">
        <f t="shared" si="50"/>
        <v>6182.8</v>
      </c>
      <c r="K647" s="4">
        <f>IF(J647&lt;'Параметры ПФ'!$N$7+0.01,'Стандартные программы'!J647,ROUNDDOWN('Параметры ПФ'!$N$7/IF(H647=0,I647,IF(I647&gt;H647,H647,I647)),0)*IF(H647=0,I647,IF(I647&gt;H647,H647,I647)))</f>
        <v>6182.8</v>
      </c>
      <c r="L647" s="3">
        <f t="shared" si="51"/>
        <v>123656</v>
      </c>
      <c r="M647" s="25">
        <f>IF(J647&lt;'Параметры ПФ'!$N$7+0.01,E647*F647*G647,ROUNDDOWN('Параметры ПФ'!$N$7/IF(H647=0,I647,IF(I647&gt;H647,H647,I647)),0)*G647)</f>
        <v>800</v>
      </c>
      <c r="N647" s="19">
        <f t="shared" si="52"/>
        <v>0</v>
      </c>
      <c r="O647" s="66" t="b">
        <f t="shared" si="53"/>
        <v>1</v>
      </c>
      <c r="P647" s="67">
        <f t="shared" si="54"/>
        <v>72</v>
      </c>
    </row>
    <row r="648" spans="1:16" x14ac:dyDescent="0.45">
      <c r="A648" s="90" t="s">
        <v>68</v>
      </c>
      <c r="B648" s="90" t="s">
        <v>2285</v>
      </c>
      <c r="C648" s="90" t="s">
        <v>2</v>
      </c>
      <c r="D648" s="91">
        <v>36</v>
      </c>
      <c r="E648" s="91">
        <v>20</v>
      </c>
      <c r="F648" s="92">
        <v>2</v>
      </c>
      <c r="G648" s="93">
        <v>20</v>
      </c>
      <c r="H648" s="68">
        <f t="array" ref="H648">INDEX('Нормативные затраты по МЗ'!$C$2:$C$132,MATCH(A648&amp;C648,'Нормативные затраты по МЗ'!$A$2:$A$132&amp;'Нормативные затраты по МЗ'!$B$2:$B$132,0))</f>
        <v>154.57</v>
      </c>
      <c r="I648" s="3">
        <f>HLOOKUP($C648,'Параметры ПФ'!$F$3:$K$4,2,FALSE)</f>
        <v>155.04</v>
      </c>
      <c r="J648" s="3">
        <f t="shared" si="50"/>
        <v>6182.8</v>
      </c>
      <c r="K648" s="4">
        <f>IF(J648&lt;'Параметры ПФ'!$N$7+0.01,'Стандартные программы'!J648,ROUNDDOWN('Параметры ПФ'!$N$7/IF(H648=0,I648,IF(I648&gt;H648,H648,I648)),0)*IF(H648=0,I648,IF(I648&gt;H648,H648,I648)))</f>
        <v>6182.8</v>
      </c>
      <c r="L648" s="3">
        <f t="shared" si="51"/>
        <v>123656</v>
      </c>
      <c r="M648" s="25">
        <f>IF(J648&lt;'Параметры ПФ'!$N$7+0.01,E648*F648*G648,ROUNDDOWN('Параметры ПФ'!$N$7/IF(H648=0,I648,IF(I648&gt;H648,H648,I648)),0)*G648)</f>
        <v>800</v>
      </c>
      <c r="N648" s="19">
        <f t="shared" si="52"/>
        <v>0</v>
      </c>
      <c r="O648" s="66" t="b">
        <f t="shared" si="53"/>
        <v>1</v>
      </c>
      <c r="P648" s="67">
        <f t="shared" si="54"/>
        <v>72</v>
      </c>
    </row>
    <row r="649" spans="1:16" x14ac:dyDescent="0.45">
      <c r="A649" s="90" t="s">
        <v>68</v>
      </c>
      <c r="B649" s="90" t="s">
        <v>380</v>
      </c>
      <c r="C649" s="90" t="s">
        <v>2</v>
      </c>
      <c r="D649" s="91">
        <v>36</v>
      </c>
      <c r="E649" s="91">
        <v>20</v>
      </c>
      <c r="F649" s="92">
        <v>2</v>
      </c>
      <c r="G649" s="93">
        <v>20</v>
      </c>
      <c r="H649" s="68">
        <f t="array" ref="H649">INDEX('Нормативные затраты по МЗ'!$C$2:$C$132,MATCH(A649&amp;C649,'Нормативные затраты по МЗ'!$A$2:$A$132&amp;'Нормативные затраты по МЗ'!$B$2:$B$132,0))</f>
        <v>154.57</v>
      </c>
      <c r="I649" s="3">
        <f>HLOOKUP($C649,'Параметры ПФ'!$F$3:$K$4,2,FALSE)</f>
        <v>155.04</v>
      </c>
      <c r="J649" s="3">
        <f t="shared" si="50"/>
        <v>6182.8</v>
      </c>
      <c r="K649" s="4">
        <f>IF(J649&lt;'Параметры ПФ'!$N$7+0.01,'Стандартные программы'!J649,ROUNDDOWN('Параметры ПФ'!$N$7/IF(H649=0,I649,IF(I649&gt;H649,H649,I649)),0)*IF(H649=0,I649,IF(I649&gt;H649,H649,I649)))</f>
        <v>6182.8</v>
      </c>
      <c r="L649" s="3">
        <f t="shared" si="51"/>
        <v>123656</v>
      </c>
      <c r="M649" s="25">
        <f>IF(J649&lt;'Параметры ПФ'!$N$7+0.01,E649*F649*G649,ROUNDDOWN('Параметры ПФ'!$N$7/IF(H649=0,I649,IF(I649&gt;H649,H649,I649)),0)*G649)</f>
        <v>800</v>
      </c>
      <c r="N649" s="19">
        <f t="shared" si="52"/>
        <v>0</v>
      </c>
      <c r="O649" s="66" t="b">
        <f t="shared" si="53"/>
        <v>1</v>
      </c>
      <c r="P649" s="67">
        <f t="shared" si="54"/>
        <v>72</v>
      </c>
    </row>
    <row r="650" spans="1:16" x14ac:dyDescent="0.45">
      <c r="A650" s="90" t="s">
        <v>68</v>
      </c>
      <c r="B650" s="90" t="s">
        <v>382</v>
      </c>
      <c r="C650" s="90" t="s">
        <v>2</v>
      </c>
      <c r="D650" s="91">
        <v>36</v>
      </c>
      <c r="E650" s="91">
        <v>20</v>
      </c>
      <c r="F650" s="92">
        <v>2</v>
      </c>
      <c r="G650" s="93">
        <v>15</v>
      </c>
      <c r="H650" s="68">
        <f t="array" ref="H650">INDEX('Нормативные затраты по МЗ'!$C$2:$C$132,MATCH(A650&amp;C650,'Нормативные затраты по МЗ'!$A$2:$A$132&amp;'Нормативные затраты по МЗ'!$B$2:$B$132,0))</f>
        <v>154.57</v>
      </c>
      <c r="I650" s="3">
        <f>HLOOKUP($C650,'Параметры ПФ'!$F$3:$K$4,2,FALSE)</f>
        <v>155.04</v>
      </c>
      <c r="J650" s="3">
        <f t="shared" si="50"/>
        <v>6182.8</v>
      </c>
      <c r="K650" s="4">
        <f>IF(J650&lt;'Параметры ПФ'!$N$7+0.01,'Стандартные программы'!J650,ROUNDDOWN('Параметры ПФ'!$N$7/IF(H650=0,I650,IF(I650&gt;H650,H650,I650)),0)*IF(H650=0,I650,IF(I650&gt;H650,H650,I650)))</f>
        <v>6182.8</v>
      </c>
      <c r="L650" s="3">
        <f t="shared" si="51"/>
        <v>92742</v>
      </c>
      <c r="M650" s="25">
        <f>IF(J650&lt;'Параметры ПФ'!$N$7+0.01,E650*F650*G650,ROUNDDOWN('Параметры ПФ'!$N$7/IF(H650=0,I650,IF(I650&gt;H650,H650,I650)),0)*G650)</f>
        <v>600</v>
      </c>
      <c r="N650" s="19">
        <f t="shared" si="52"/>
        <v>0</v>
      </c>
      <c r="O650" s="66" t="b">
        <f t="shared" si="53"/>
        <v>1</v>
      </c>
      <c r="P650" s="67">
        <f t="shared" si="54"/>
        <v>72</v>
      </c>
    </row>
    <row r="651" spans="1:16" x14ac:dyDescent="0.45">
      <c r="A651" s="90" t="s">
        <v>68</v>
      </c>
      <c r="B651" s="90" t="s">
        <v>384</v>
      </c>
      <c r="C651" s="90" t="s">
        <v>15</v>
      </c>
      <c r="D651" s="91">
        <v>36</v>
      </c>
      <c r="E651" s="91">
        <v>20</v>
      </c>
      <c r="F651" s="92">
        <v>2</v>
      </c>
      <c r="G651" s="93">
        <v>20</v>
      </c>
      <c r="H651" s="68">
        <f t="array" ref="H651">INDEX('Нормативные затраты по МЗ'!$C$2:$C$132,MATCH(A651&amp;C651,'Нормативные затраты по МЗ'!$A$2:$A$132&amp;'Нормативные затраты по МЗ'!$B$2:$B$132,0))</f>
        <v>154.57</v>
      </c>
      <c r="I651" s="3">
        <f>HLOOKUP($C651,'Параметры ПФ'!$F$3:$K$4,2,FALSE)</f>
        <v>155.04</v>
      </c>
      <c r="J651" s="3">
        <f t="shared" si="50"/>
        <v>6182.8</v>
      </c>
      <c r="K651" s="4">
        <f>IF(J651&lt;'Параметры ПФ'!$N$7+0.01,'Стандартные программы'!J651,ROUNDDOWN('Параметры ПФ'!$N$7/IF(H651=0,I651,IF(I651&gt;H651,H651,I651)),0)*IF(H651=0,I651,IF(I651&gt;H651,H651,I651)))</f>
        <v>6182.8</v>
      </c>
      <c r="L651" s="3">
        <f t="shared" si="51"/>
        <v>123656</v>
      </c>
      <c r="M651" s="25">
        <f>IF(J651&lt;'Параметры ПФ'!$N$7+0.01,E651*F651*G651,ROUNDDOWN('Параметры ПФ'!$N$7/IF(H651=0,I651,IF(I651&gt;H651,H651,I651)),0)*G651)</f>
        <v>800</v>
      </c>
      <c r="N651" s="19">
        <f t="shared" si="52"/>
        <v>0</v>
      </c>
      <c r="O651" s="66" t="b">
        <f t="shared" si="53"/>
        <v>1</v>
      </c>
      <c r="P651" s="67">
        <f t="shared" si="54"/>
        <v>72</v>
      </c>
    </row>
    <row r="652" spans="1:16" x14ac:dyDescent="0.45">
      <c r="A652" s="90" t="s">
        <v>68</v>
      </c>
      <c r="B652" s="90" t="s">
        <v>386</v>
      </c>
      <c r="C652" s="90" t="s">
        <v>34</v>
      </c>
      <c r="D652" s="91">
        <v>36</v>
      </c>
      <c r="E652" s="91">
        <v>20</v>
      </c>
      <c r="F652" s="92">
        <v>1</v>
      </c>
      <c r="G652" s="125">
        <v>10</v>
      </c>
      <c r="H652" s="68">
        <f t="array" ref="H652">INDEX('Нормативные затраты по МЗ'!$C$2:$C$132,MATCH(A652&amp;C652,'Нормативные затраты по МЗ'!$A$2:$A$132&amp;'Нормативные затраты по МЗ'!$B$2:$B$132,0))</f>
        <v>154.57</v>
      </c>
      <c r="I652" s="3">
        <f>HLOOKUP($C652,'Параметры ПФ'!$F$3:$K$4,2,FALSE)</f>
        <v>155.04</v>
      </c>
      <c r="J652" s="3">
        <f t="shared" si="50"/>
        <v>3091.4</v>
      </c>
      <c r="K652" s="4">
        <f>IF(J652&lt;'Параметры ПФ'!$N$7+0.01,'Стандартные программы'!J652,ROUNDDOWN('Параметры ПФ'!$N$7/IF(H652=0,I652,IF(I652&gt;H652,H652,I652)),0)*IF(H652=0,I652,IF(I652&gt;H652,H652,I652)))</f>
        <v>3091.4</v>
      </c>
      <c r="L652" s="3">
        <f t="shared" si="51"/>
        <v>30914</v>
      </c>
      <c r="M652" s="25">
        <f>IF(J652&lt;'Параметры ПФ'!$N$7+0.01,E652*F652*G652,ROUNDDOWN('Параметры ПФ'!$N$7/IF(H652=0,I652,IF(I652&gt;H652,H652,I652)),0)*G652)</f>
        <v>200</v>
      </c>
      <c r="N652" s="19">
        <f t="shared" si="52"/>
        <v>0</v>
      </c>
      <c r="O652" s="66" t="b">
        <f t="shared" si="53"/>
        <v>1</v>
      </c>
      <c r="P652" s="67">
        <f t="shared" si="54"/>
        <v>36</v>
      </c>
    </row>
    <row r="653" spans="1:16" x14ac:dyDescent="0.45">
      <c r="A653" s="90" t="s">
        <v>68</v>
      </c>
      <c r="B653" s="90" t="s">
        <v>388</v>
      </c>
      <c r="C653" s="90" t="s">
        <v>34</v>
      </c>
      <c r="D653" s="91">
        <v>36</v>
      </c>
      <c r="E653" s="91">
        <v>20</v>
      </c>
      <c r="F653" s="92">
        <v>1</v>
      </c>
      <c r="G653" s="125">
        <v>10</v>
      </c>
      <c r="H653" s="68">
        <f t="array" ref="H653">INDEX('Нормативные затраты по МЗ'!$C$2:$C$132,MATCH(A653&amp;C653,'Нормативные затраты по МЗ'!$A$2:$A$132&amp;'Нормативные затраты по МЗ'!$B$2:$B$132,0))</f>
        <v>154.57</v>
      </c>
      <c r="I653" s="3">
        <f>HLOOKUP($C653,'Параметры ПФ'!$F$3:$K$4,2,FALSE)</f>
        <v>155.04</v>
      </c>
      <c r="J653" s="3">
        <f t="shared" si="50"/>
        <v>3091.4</v>
      </c>
      <c r="K653" s="4">
        <f>IF(J653&lt;'Параметры ПФ'!$N$7+0.01,'Стандартные программы'!J653,ROUNDDOWN('Параметры ПФ'!$N$7/IF(H653=0,I653,IF(I653&gt;H653,H653,I653)),0)*IF(H653=0,I653,IF(I653&gt;H653,H653,I653)))</f>
        <v>3091.4</v>
      </c>
      <c r="L653" s="3">
        <f t="shared" si="51"/>
        <v>30914</v>
      </c>
      <c r="M653" s="25">
        <f>IF(J653&lt;'Параметры ПФ'!$N$7+0.01,E653*F653*G653,ROUNDDOWN('Параметры ПФ'!$N$7/IF(H653=0,I653,IF(I653&gt;H653,H653,I653)),0)*G653)</f>
        <v>200</v>
      </c>
      <c r="N653" s="19">
        <f t="shared" si="52"/>
        <v>0</v>
      </c>
      <c r="O653" s="66" t="b">
        <f t="shared" si="53"/>
        <v>1</v>
      </c>
      <c r="P653" s="67">
        <f t="shared" si="54"/>
        <v>36</v>
      </c>
    </row>
    <row r="654" spans="1:16" x14ac:dyDescent="0.45">
      <c r="A654" s="90" t="s">
        <v>68</v>
      </c>
      <c r="B654" s="90" t="s">
        <v>390</v>
      </c>
      <c r="C654" s="90" t="s">
        <v>34</v>
      </c>
      <c r="D654" s="91">
        <v>36</v>
      </c>
      <c r="E654" s="91">
        <v>20</v>
      </c>
      <c r="F654" s="92">
        <v>2</v>
      </c>
      <c r="G654" s="125">
        <v>10</v>
      </c>
      <c r="H654" s="68">
        <f t="array" ref="H654">INDEX('Нормативные затраты по МЗ'!$C$2:$C$132,MATCH(A654&amp;C654,'Нормативные затраты по МЗ'!$A$2:$A$132&amp;'Нормативные затраты по МЗ'!$B$2:$B$132,0))</f>
        <v>154.57</v>
      </c>
      <c r="I654" s="3">
        <f>HLOOKUP($C654,'Параметры ПФ'!$F$3:$K$4,2,FALSE)</f>
        <v>155.04</v>
      </c>
      <c r="J654" s="3">
        <f t="shared" si="50"/>
        <v>6182.8</v>
      </c>
      <c r="K654" s="4">
        <f>IF(J654&lt;'Параметры ПФ'!$N$7+0.01,'Стандартные программы'!J654,ROUNDDOWN('Параметры ПФ'!$N$7/IF(H654=0,I654,IF(I654&gt;H654,H654,I654)),0)*IF(H654=0,I654,IF(I654&gt;H654,H654,I654)))</f>
        <v>6182.8</v>
      </c>
      <c r="L654" s="3">
        <f t="shared" si="51"/>
        <v>61828</v>
      </c>
      <c r="M654" s="25">
        <f>IF(J654&lt;'Параметры ПФ'!$N$7+0.01,E654*F654*G654,ROUNDDOWN('Параметры ПФ'!$N$7/IF(H654=0,I654,IF(I654&gt;H654,H654,I654)),0)*G654)</f>
        <v>400</v>
      </c>
      <c r="N654" s="19">
        <f t="shared" si="52"/>
        <v>0</v>
      </c>
      <c r="O654" s="66" t="b">
        <f t="shared" si="53"/>
        <v>1</v>
      </c>
      <c r="P654" s="67">
        <f t="shared" si="54"/>
        <v>72</v>
      </c>
    </row>
    <row r="655" spans="1:16" x14ac:dyDescent="0.45">
      <c r="A655" s="90" t="s">
        <v>68</v>
      </c>
      <c r="B655" s="90" t="s">
        <v>2286</v>
      </c>
      <c r="C655" s="90" t="s">
        <v>34</v>
      </c>
      <c r="D655" s="91">
        <v>36</v>
      </c>
      <c r="E655" s="91">
        <v>20</v>
      </c>
      <c r="F655" s="92">
        <v>2</v>
      </c>
      <c r="G655" s="125">
        <v>10</v>
      </c>
      <c r="H655" s="68">
        <f t="array" ref="H655">INDEX('Нормативные затраты по МЗ'!$C$2:$C$132,MATCH(A655&amp;C655,'Нормативные затраты по МЗ'!$A$2:$A$132&amp;'Нормативные затраты по МЗ'!$B$2:$B$132,0))</f>
        <v>154.57</v>
      </c>
      <c r="I655" s="3">
        <f>HLOOKUP($C655,'Параметры ПФ'!$F$3:$K$4,2,FALSE)</f>
        <v>155.04</v>
      </c>
      <c r="J655" s="3">
        <f t="shared" si="50"/>
        <v>6182.8</v>
      </c>
      <c r="K655" s="4">
        <f>IF(J655&lt;'Параметры ПФ'!$N$7+0.01,'Стандартные программы'!J655,ROUNDDOWN('Параметры ПФ'!$N$7/IF(H655=0,I655,IF(I655&gt;H655,H655,I655)),0)*IF(H655=0,I655,IF(I655&gt;H655,H655,I655)))</f>
        <v>6182.8</v>
      </c>
      <c r="L655" s="3">
        <f t="shared" si="51"/>
        <v>61828</v>
      </c>
      <c r="M655" s="25">
        <f>IF(J655&lt;'Параметры ПФ'!$N$7+0.01,E655*F655*G655,ROUNDDOWN('Параметры ПФ'!$N$7/IF(H655=0,I655,IF(I655&gt;H655,H655,I655)),0)*G655)</f>
        <v>400</v>
      </c>
      <c r="N655" s="19">
        <f t="shared" si="52"/>
        <v>0</v>
      </c>
      <c r="O655" s="66" t="b">
        <f t="shared" si="53"/>
        <v>1</v>
      </c>
      <c r="P655" s="67">
        <f t="shared" si="54"/>
        <v>72</v>
      </c>
    </row>
    <row r="656" spans="1:16" x14ac:dyDescent="0.45">
      <c r="A656" s="90" t="s">
        <v>68</v>
      </c>
      <c r="B656" s="90" t="s">
        <v>392</v>
      </c>
      <c r="C656" s="90" t="s">
        <v>34</v>
      </c>
      <c r="D656" s="91">
        <v>36</v>
      </c>
      <c r="E656" s="91">
        <v>20</v>
      </c>
      <c r="F656" s="92">
        <v>2</v>
      </c>
      <c r="G656" s="125">
        <v>10</v>
      </c>
      <c r="H656" s="68">
        <f t="array" ref="H656">INDEX('Нормативные затраты по МЗ'!$C$2:$C$132,MATCH(A656&amp;C656,'Нормативные затраты по МЗ'!$A$2:$A$132&amp;'Нормативные затраты по МЗ'!$B$2:$B$132,0))</f>
        <v>154.57</v>
      </c>
      <c r="I656" s="3">
        <f>HLOOKUP($C656,'Параметры ПФ'!$F$3:$K$4,2,FALSE)</f>
        <v>155.04</v>
      </c>
      <c r="J656" s="3">
        <f t="shared" si="50"/>
        <v>6182.8</v>
      </c>
      <c r="K656" s="4">
        <f>IF(J656&lt;'Параметры ПФ'!$N$7+0.01,'Стандартные программы'!J656,ROUNDDOWN('Параметры ПФ'!$N$7/IF(H656=0,I656,IF(I656&gt;H656,H656,I656)),0)*IF(H656=0,I656,IF(I656&gt;H656,H656,I656)))</f>
        <v>6182.8</v>
      </c>
      <c r="L656" s="3">
        <f t="shared" si="51"/>
        <v>61828</v>
      </c>
      <c r="M656" s="25">
        <f>IF(J656&lt;'Параметры ПФ'!$N$7+0.01,E656*F656*G656,ROUNDDOWN('Параметры ПФ'!$N$7/IF(H656=0,I656,IF(I656&gt;H656,H656,I656)),0)*G656)</f>
        <v>400</v>
      </c>
      <c r="N656" s="19">
        <f t="shared" si="52"/>
        <v>0</v>
      </c>
      <c r="O656" s="66" t="b">
        <f t="shared" si="53"/>
        <v>1</v>
      </c>
      <c r="P656" s="67">
        <f t="shared" si="54"/>
        <v>72</v>
      </c>
    </row>
    <row r="657" spans="1:16" x14ac:dyDescent="0.45">
      <c r="A657" s="90" t="s">
        <v>68</v>
      </c>
      <c r="B657" s="90" t="s">
        <v>355</v>
      </c>
      <c r="C657" s="90" t="s">
        <v>16</v>
      </c>
      <c r="D657" s="91">
        <v>36</v>
      </c>
      <c r="E657" s="91">
        <v>16</v>
      </c>
      <c r="F657" s="92">
        <v>2</v>
      </c>
      <c r="G657" s="92">
        <v>15</v>
      </c>
      <c r="H657" s="68">
        <f t="array" ref="H657">INDEX('Нормативные затраты по МЗ'!$C$2:$C$132,MATCH(A657&amp;C657,'Нормативные затраты по МЗ'!$A$2:$A$132&amp;'Нормативные затраты по МЗ'!$B$2:$B$132,0))</f>
        <v>154.57</v>
      </c>
      <c r="I657" s="3">
        <f>HLOOKUP($C657,'Параметры ПФ'!$F$3:$K$4,2,FALSE)</f>
        <v>155.04</v>
      </c>
      <c r="J657" s="3">
        <f t="shared" si="50"/>
        <v>4946.24</v>
      </c>
      <c r="K657" s="4">
        <f>IF(J657&lt;'Параметры ПФ'!$N$7+0.01,'Стандартные программы'!J657,ROUNDDOWN('Параметры ПФ'!$N$7/IF(H657=0,I657,IF(I657&gt;H657,H657,I657)),0)*IF(H657=0,I657,IF(I657&gt;H657,H657,I657)))</f>
        <v>4946.24</v>
      </c>
      <c r="L657" s="3">
        <f t="shared" si="51"/>
        <v>74193.600000000006</v>
      </c>
      <c r="M657" s="25">
        <f>IF(J657&lt;'Параметры ПФ'!$N$7+0.01,E657*F657*G657,ROUNDDOWN('Параметры ПФ'!$N$7/IF(H657=0,I657,IF(I657&gt;H657,H657,I657)),0)*G657)</f>
        <v>480</v>
      </c>
      <c r="N657" s="19">
        <f t="shared" si="52"/>
        <v>0</v>
      </c>
      <c r="O657" s="66" t="b">
        <f t="shared" si="53"/>
        <v>1</v>
      </c>
      <c r="P657" s="67">
        <f t="shared" si="54"/>
        <v>72</v>
      </c>
    </row>
    <row r="658" spans="1:16" x14ac:dyDescent="0.45">
      <c r="A658" s="90" t="s">
        <v>68</v>
      </c>
      <c r="B658" s="90" t="s">
        <v>357</v>
      </c>
      <c r="C658" s="90" t="s">
        <v>16</v>
      </c>
      <c r="D658" s="91">
        <v>36</v>
      </c>
      <c r="E658" s="91">
        <v>16</v>
      </c>
      <c r="F658" s="92">
        <v>2</v>
      </c>
      <c r="G658" s="92">
        <v>15</v>
      </c>
      <c r="H658" s="68">
        <f t="array" ref="H658">INDEX('Нормативные затраты по МЗ'!$C$2:$C$132,MATCH(A658&amp;C658,'Нормативные затраты по МЗ'!$A$2:$A$132&amp;'Нормативные затраты по МЗ'!$B$2:$B$132,0))</f>
        <v>154.57</v>
      </c>
      <c r="I658" s="3">
        <f>HLOOKUP($C658,'Параметры ПФ'!$F$3:$K$4,2,FALSE)</f>
        <v>155.04</v>
      </c>
      <c r="J658" s="3">
        <f t="shared" si="50"/>
        <v>4946.24</v>
      </c>
      <c r="K658" s="4">
        <f>IF(J658&lt;'Параметры ПФ'!$N$7+0.01,'Стандартные программы'!J658,ROUNDDOWN('Параметры ПФ'!$N$7/IF(H658=0,I658,IF(I658&gt;H658,H658,I658)),0)*IF(H658=0,I658,IF(I658&gt;H658,H658,I658)))</f>
        <v>4946.24</v>
      </c>
      <c r="L658" s="3">
        <f t="shared" si="51"/>
        <v>74193.600000000006</v>
      </c>
      <c r="M658" s="25">
        <f>IF(J658&lt;'Параметры ПФ'!$N$7+0.01,E658*F658*G658,ROUNDDOWN('Параметры ПФ'!$N$7/IF(H658=0,I658,IF(I658&gt;H658,H658,I658)),0)*G658)</f>
        <v>480</v>
      </c>
      <c r="N658" s="19">
        <f t="shared" si="52"/>
        <v>0</v>
      </c>
      <c r="O658" s="66" t="b">
        <f t="shared" si="53"/>
        <v>1</v>
      </c>
      <c r="P658" s="67">
        <f t="shared" si="54"/>
        <v>72</v>
      </c>
    </row>
    <row r="659" spans="1:16" x14ac:dyDescent="0.45">
      <c r="A659" s="90" t="s">
        <v>68</v>
      </c>
      <c r="B659" s="90" t="s">
        <v>2287</v>
      </c>
      <c r="C659" s="90" t="s">
        <v>16</v>
      </c>
      <c r="D659" s="91">
        <v>36</v>
      </c>
      <c r="E659" s="91">
        <v>16</v>
      </c>
      <c r="F659" s="92">
        <v>2</v>
      </c>
      <c r="G659" s="92">
        <v>14</v>
      </c>
      <c r="H659" s="68">
        <f t="array" ref="H659">INDEX('Нормативные затраты по МЗ'!$C$2:$C$132,MATCH(A659&amp;C659,'Нормативные затраты по МЗ'!$A$2:$A$132&amp;'Нормативные затраты по МЗ'!$B$2:$B$132,0))</f>
        <v>154.57</v>
      </c>
      <c r="I659" s="3">
        <f>HLOOKUP($C659,'Параметры ПФ'!$F$3:$K$4,2,FALSE)</f>
        <v>155.04</v>
      </c>
      <c r="J659" s="3">
        <f t="shared" si="50"/>
        <v>4946.24</v>
      </c>
      <c r="K659" s="4">
        <f>IF(J659&lt;'Параметры ПФ'!$N$7+0.01,'Стандартные программы'!J659,ROUNDDOWN('Параметры ПФ'!$N$7/IF(H659=0,I659,IF(I659&gt;H659,H659,I659)),0)*IF(H659=0,I659,IF(I659&gt;H659,H659,I659)))</f>
        <v>4946.24</v>
      </c>
      <c r="L659" s="3">
        <f t="shared" si="51"/>
        <v>69247.360000000001</v>
      </c>
      <c r="M659" s="25">
        <f>IF(J659&lt;'Параметры ПФ'!$N$7+0.01,E659*F659*G659,ROUNDDOWN('Параметры ПФ'!$N$7/IF(H659=0,I659,IF(I659&gt;H659,H659,I659)),0)*G659)</f>
        <v>448</v>
      </c>
      <c r="N659" s="19">
        <f t="shared" si="52"/>
        <v>0</v>
      </c>
      <c r="O659" s="66" t="b">
        <f t="shared" si="53"/>
        <v>1</v>
      </c>
      <c r="P659" s="67">
        <f t="shared" si="54"/>
        <v>72</v>
      </c>
    </row>
    <row r="660" spans="1:16" x14ac:dyDescent="0.45">
      <c r="A660" s="90" t="s">
        <v>68</v>
      </c>
      <c r="B660" s="90" t="s">
        <v>2288</v>
      </c>
      <c r="C660" s="90" t="s">
        <v>16</v>
      </c>
      <c r="D660" s="91">
        <v>36</v>
      </c>
      <c r="E660" s="91">
        <v>16</v>
      </c>
      <c r="F660" s="92">
        <v>2</v>
      </c>
      <c r="G660" s="92">
        <v>14</v>
      </c>
      <c r="H660" s="68">
        <f t="array" ref="H660">INDEX('Нормативные затраты по МЗ'!$C$2:$C$132,MATCH(A660&amp;C660,'Нормативные затраты по МЗ'!$A$2:$A$132&amp;'Нормативные затраты по МЗ'!$B$2:$B$132,0))</f>
        <v>154.57</v>
      </c>
      <c r="I660" s="3">
        <f>HLOOKUP($C660,'Параметры ПФ'!$F$3:$K$4,2,FALSE)</f>
        <v>155.04</v>
      </c>
      <c r="J660" s="3">
        <f t="shared" si="50"/>
        <v>4946.24</v>
      </c>
      <c r="K660" s="4">
        <f>IF(J660&lt;'Параметры ПФ'!$N$7+0.01,'Стандартные программы'!J660,ROUNDDOWN('Параметры ПФ'!$N$7/IF(H660=0,I660,IF(I660&gt;H660,H660,I660)),0)*IF(H660=0,I660,IF(I660&gt;H660,H660,I660)))</f>
        <v>4946.24</v>
      </c>
      <c r="L660" s="3">
        <f t="shared" si="51"/>
        <v>69247.360000000001</v>
      </c>
      <c r="M660" s="25">
        <f>IF(J660&lt;'Параметры ПФ'!$N$7+0.01,E660*F660*G660,ROUNDDOWN('Параметры ПФ'!$N$7/IF(H660=0,I660,IF(I660&gt;H660,H660,I660)),0)*G660)</f>
        <v>448</v>
      </c>
      <c r="N660" s="19">
        <f t="shared" si="52"/>
        <v>0</v>
      </c>
      <c r="O660" s="66" t="b">
        <f t="shared" si="53"/>
        <v>1</v>
      </c>
      <c r="P660" s="67">
        <f t="shared" si="54"/>
        <v>72</v>
      </c>
    </row>
    <row r="661" spans="1:16" x14ac:dyDescent="0.45">
      <c r="A661" s="90" t="s">
        <v>68</v>
      </c>
      <c r="B661" s="90" t="s">
        <v>2289</v>
      </c>
      <c r="C661" s="90" t="s">
        <v>16</v>
      </c>
      <c r="D661" s="91">
        <v>36</v>
      </c>
      <c r="E661" s="91">
        <v>16</v>
      </c>
      <c r="F661" s="92">
        <v>2</v>
      </c>
      <c r="G661" s="92">
        <v>15</v>
      </c>
      <c r="H661" s="68">
        <f t="array" ref="H661">INDEX('Нормативные затраты по МЗ'!$C$2:$C$132,MATCH(A661&amp;C661,'Нормативные затраты по МЗ'!$A$2:$A$132&amp;'Нормативные затраты по МЗ'!$B$2:$B$132,0))</f>
        <v>154.57</v>
      </c>
      <c r="I661" s="3">
        <f>HLOOKUP($C661,'Параметры ПФ'!$F$3:$K$4,2,FALSE)</f>
        <v>155.04</v>
      </c>
      <c r="J661" s="3">
        <f t="shared" si="50"/>
        <v>4946.24</v>
      </c>
      <c r="K661" s="4">
        <f>IF(J661&lt;'Параметры ПФ'!$N$7+0.01,'Стандартные программы'!J661,ROUNDDOWN('Параметры ПФ'!$N$7/IF(H661=0,I661,IF(I661&gt;H661,H661,I661)),0)*IF(H661=0,I661,IF(I661&gt;H661,H661,I661)))</f>
        <v>4946.24</v>
      </c>
      <c r="L661" s="3">
        <f t="shared" si="51"/>
        <v>74193.600000000006</v>
      </c>
      <c r="M661" s="25">
        <f>IF(J661&lt;'Параметры ПФ'!$N$7+0.01,E661*F661*G661,ROUNDDOWN('Параметры ПФ'!$N$7/IF(H661=0,I661,IF(I661&gt;H661,H661,I661)),0)*G661)</f>
        <v>480</v>
      </c>
      <c r="N661" s="19">
        <f t="shared" si="52"/>
        <v>0</v>
      </c>
      <c r="O661" s="66" t="b">
        <f t="shared" si="53"/>
        <v>1</v>
      </c>
      <c r="P661" s="67">
        <f t="shared" si="54"/>
        <v>72</v>
      </c>
    </row>
    <row r="662" spans="1:16" x14ac:dyDescent="0.45">
      <c r="A662" s="90" t="s">
        <v>68</v>
      </c>
      <c r="B662" s="90" t="s">
        <v>359</v>
      </c>
      <c r="C662" s="90" t="s">
        <v>14</v>
      </c>
      <c r="D662" s="91">
        <v>36</v>
      </c>
      <c r="E662" s="91">
        <v>16</v>
      </c>
      <c r="F662" s="92">
        <v>2</v>
      </c>
      <c r="G662" s="92">
        <v>10</v>
      </c>
      <c r="H662" s="68">
        <f t="array" ref="H662">INDEX('Нормативные затраты по МЗ'!$C$2:$C$132,MATCH(A662&amp;C662,'Нормативные затраты по МЗ'!$A$2:$A$132&amp;'Нормативные затраты по МЗ'!$B$2:$B$132,0))</f>
        <v>154.57</v>
      </c>
      <c r="I662" s="3">
        <f>HLOOKUP($C662,'Параметры ПФ'!$F$3:$K$4,2,FALSE)</f>
        <v>155.04</v>
      </c>
      <c r="J662" s="3">
        <f t="shared" si="50"/>
        <v>4946.24</v>
      </c>
      <c r="K662" s="4">
        <f>IF(J662&lt;'Параметры ПФ'!$N$7+0.01,'Стандартные программы'!J662,ROUNDDOWN('Параметры ПФ'!$N$7/IF(H662=0,I662,IF(I662&gt;H662,H662,I662)),0)*IF(H662=0,I662,IF(I662&gt;H662,H662,I662)))</f>
        <v>4946.24</v>
      </c>
      <c r="L662" s="3">
        <f t="shared" si="51"/>
        <v>49462.400000000001</v>
      </c>
      <c r="M662" s="25">
        <f>IF(J662&lt;'Параметры ПФ'!$N$7+0.01,E662*F662*G662,ROUNDDOWN('Параметры ПФ'!$N$7/IF(H662=0,I662,IF(I662&gt;H662,H662,I662)),0)*G662)</f>
        <v>320</v>
      </c>
      <c r="N662" s="19">
        <f t="shared" si="52"/>
        <v>0</v>
      </c>
      <c r="O662" s="66" t="b">
        <f t="shared" si="53"/>
        <v>1</v>
      </c>
      <c r="P662" s="67">
        <f t="shared" si="54"/>
        <v>72</v>
      </c>
    </row>
    <row r="663" spans="1:16" x14ac:dyDescent="0.45">
      <c r="A663" s="90" t="s">
        <v>68</v>
      </c>
      <c r="B663" s="90" t="s">
        <v>361</v>
      </c>
      <c r="C663" s="90" t="s">
        <v>14</v>
      </c>
      <c r="D663" s="91">
        <v>36</v>
      </c>
      <c r="E663" s="91">
        <v>16</v>
      </c>
      <c r="F663" s="92">
        <v>2</v>
      </c>
      <c r="G663" s="92">
        <v>20</v>
      </c>
      <c r="H663" s="68">
        <f t="array" ref="H663">INDEX('Нормативные затраты по МЗ'!$C$2:$C$132,MATCH(A663&amp;C663,'Нормативные затраты по МЗ'!$A$2:$A$132&amp;'Нормативные затраты по МЗ'!$B$2:$B$132,0))</f>
        <v>154.57</v>
      </c>
      <c r="I663" s="3">
        <f>HLOOKUP($C663,'Параметры ПФ'!$F$3:$K$4,2,FALSE)</f>
        <v>155.04</v>
      </c>
      <c r="J663" s="3">
        <f t="shared" si="50"/>
        <v>4946.24</v>
      </c>
      <c r="K663" s="4">
        <f>IF(J663&lt;'Параметры ПФ'!$N$7+0.01,'Стандартные программы'!J663,ROUNDDOWN('Параметры ПФ'!$N$7/IF(H663=0,I663,IF(I663&gt;H663,H663,I663)),0)*IF(H663=0,I663,IF(I663&gt;H663,H663,I663)))</f>
        <v>4946.24</v>
      </c>
      <c r="L663" s="3">
        <f t="shared" si="51"/>
        <v>98924.800000000003</v>
      </c>
      <c r="M663" s="25">
        <f>IF(J663&lt;'Параметры ПФ'!$N$7+0.01,E663*F663*G663,ROUNDDOWN('Параметры ПФ'!$N$7/IF(H663=0,I663,IF(I663&gt;H663,H663,I663)),0)*G663)</f>
        <v>640</v>
      </c>
      <c r="N663" s="19">
        <f t="shared" si="52"/>
        <v>0</v>
      </c>
      <c r="O663" s="66" t="b">
        <f t="shared" si="53"/>
        <v>1</v>
      </c>
      <c r="P663" s="67">
        <f t="shared" si="54"/>
        <v>72</v>
      </c>
    </row>
    <row r="664" spans="1:16" x14ac:dyDescent="0.45">
      <c r="A664" s="90" t="s">
        <v>68</v>
      </c>
      <c r="B664" s="90" t="s">
        <v>363</v>
      </c>
      <c r="C664" s="90" t="s">
        <v>1</v>
      </c>
      <c r="D664" s="91">
        <v>36</v>
      </c>
      <c r="E664" s="91">
        <v>16</v>
      </c>
      <c r="F664" s="92">
        <v>2</v>
      </c>
      <c r="G664" s="92">
        <v>20</v>
      </c>
      <c r="H664" s="68">
        <f t="array" ref="H664">INDEX('Нормативные затраты по МЗ'!$C$2:$C$132,MATCH(A664&amp;C664,'Нормативные затраты по МЗ'!$A$2:$A$132&amp;'Нормативные затраты по МЗ'!$B$2:$B$132,0))</f>
        <v>154.57</v>
      </c>
      <c r="I664" s="3">
        <f>HLOOKUP($C664,'Параметры ПФ'!$F$3:$K$4,2,FALSE)</f>
        <v>155.04</v>
      </c>
      <c r="J664" s="3">
        <f t="shared" si="50"/>
        <v>4946.24</v>
      </c>
      <c r="K664" s="4">
        <f>IF(J664&lt;'Параметры ПФ'!$N$7+0.01,'Стандартные программы'!J664,ROUNDDOWN('Параметры ПФ'!$N$7/IF(H664=0,I664,IF(I664&gt;H664,H664,I664)),0)*IF(H664=0,I664,IF(I664&gt;H664,H664,I664)))</f>
        <v>4946.24</v>
      </c>
      <c r="L664" s="3">
        <f t="shared" si="51"/>
        <v>98924.800000000003</v>
      </c>
      <c r="M664" s="25">
        <f>IF(J664&lt;'Параметры ПФ'!$N$7+0.01,E664*F664*G664,ROUNDDOWN('Параметры ПФ'!$N$7/IF(H664=0,I664,IF(I664&gt;H664,H664,I664)),0)*G664)</f>
        <v>640</v>
      </c>
      <c r="N664" s="19">
        <f t="shared" si="52"/>
        <v>0</v>
      </c>
      <c r="O664" s="66" t="b">
        <f t="shared" si="53"/>
        <v>1</v>
      </c>
      <c r="P664" s="67">
        <f t="shared" si="54"/>
        <v>72</v>
      </c>
    </row>
    <row r="665" spans="1:16" x14ac:dyDescent="0.45">
      <c r="A665" s="90" t="s">
        <v>68</v>
      </c>
      <c r="B665" s="90" t="s">
        <v>2290</v>
      </c>
      <c r="C665" s="90" t="s">
        <v>1</v>
      </c>
      <c r="D665" s="91">
        <v>36</v>
      </c>
      <c r="E665" s="91">
        <v>16</v>
      </c>
      <c r="F665" s="92">
        <v>2</v>
      </c>
      <c r="G665" s="92">
        <v>15</v>
      </c>
      <c r="H665" s="68">
        <f t="array" ref="H665">INDEX('Нормативные затраты по МЗ'!$C$2:$C$132,MATCH(A665&amp;C665,'Нормативные затраты по МЗ'!$A$2:$A$132&amp;'Нормативные затраты по МЗ'!$B$2:$B$132,0))</f>
        <v>154.57</v>
      </c>
      <c r="I665" s="3">
        <f>HLOOKUP($C665,'Параметры ПФ'!$F$3:$K$4,2,FALSE)</f>
        <v>155.04</v>
      </c>
      <c r="J665" s="3">
        <f t="shared" si="50"/>
        <v>4946.24</v>
      </c>
      <c r="K665" s="4">
        <f>IF(J665&lt;'Параметры ПФ'!$N$7+0.01,'Стандартные программы'!J665,ROUNDDOWN('Параметры ПФ'!$N$7/IF(H665=0,I665,IF(I665&gt;H665,H665,I665)),0)*IF(H665=0,I665,IF(I665&gt;H665,H665,I665)))</f>
        <v>4946.24</v>
      </c>
      <c r="L665" s="3">
        <f t="shared" si="51"/>
        <v>74193.600000000006</v>
      </c>
      <c r="M665" s="25">
        <f>IF(J665&lt;'Параметры ПФ'!$N$7+0.01,E665*F665*G665,ROUNDDOWN('Параметры ПФ'!$N$7/IF(H665=0,I665,IF(I665&gt;H665,H665,I665)),0)*G665)</f>
        <v>480</v>
      </c>
      <c r="N665" s="19">
        <f t="shared" si="52"/>
        <v>0</v>
      </c>
      <c r="O665" s="66" t="b">
        <f t="shared" si="53"/>
        <v>1</v>
      </c>
      <c r="P665" s="67">
        <f t="shared" si="54"/>
        <v>72</v>
      </c>
    </row>
    <row r="666" spans="1:16" x14ac:dyDescent="0.45">
      <c r="A666" s="90" t="s">
        <v>68</v>
      </c>
      <c r="B666" s="90" t="s">
        <v>365</v>
      </c>
      <c r="C666" s="90" t="s">
        <v>1</v>
      </c>
      <c r="D666" s="91">
        <v>36</v>
      </c>
      <c r="E666" s="91">
        <v>16</v>
      </c>
      <c r="F666" s="92">
        <v>2</v>
      </c>
      <c r="G666" s="92">
        <v>15</v>
      </c>
      <c r="H666" s="68">
        <f t="array" ref="H666">INDEX('Нормативные затраты по МЗ'!$C$2:$C$132,MATCH(A666&amp;C666,'Нормативные затраты по МЗ'!$A$2:$A$132&amp;'Нормативные затраты по МЗ'!$B$2:$B$132,0))</f>
        <v>154.57</v>
      </c>
      <c r="I666" s="3">
        <f>HLOOKUP($C666,'Параметры ПФ'!$F$3:$K$4,2,FALSE)</f>
        <v>155.04</v>
      </c>
      <c r="J666" s="3">
        <f t="shared" si="50"/>
        <v>4946.24</v>
      </c>
      <c r="K666" s="4">
        <f>IF(J666&lt;'Параметры ПФ'!$N$7+0.01,'Стандартные программы'!J666,ROUNDDOWN('Параметры ПФ'!$N$7/IF(H666=0,I666,IF(I666&gt;H666,H666,I666)),0)*IF(H666=0,I666,IF(I666&gt;H666,H666,I666)))</f>
        <v>4946.24</v>
      </c>
      <c r="L666" s="3">
        <f t="shared" si="51"/>
        <v>74193.600000000006</v>
      </c>
      <c r="M666" s="25">
        <f>IF(J666&lt;'Параметры ПФ'!$N$7+0.01,E666*F666*G666,ROUNDDOWN('Параметры ПФ'!$N$7/IF(H666=0,I666,IF(I666&gt;H666,H666,I666)),0)*G666)</f>
        <v>480</v>
      </c>
      <c r="N666" s="19">
        <f t="shared" si="52"/>
        <v>0</v>
      </c>
      <c r="O666" s="66" t="b">
        <f t="shared" si="53"/>
        <v>1</v>
      </c>
      <c r="P666" s="67">
        <f t="shared" si="54"/>
        <v>72</v>
      </c>
    </row>
    <row r="667" spans="1:16" x14ac:dyDescent="0.45">
      <c r="A667" s="90" t="s">
        <v>68</v>
      </c>
      <c r="B667" s="90" t="s">
        <v>367</v>
      </c>
      <c r="C667" s="90" t="s">
        <v>1</v>
      </c>
      <c r="D667" s="91">
        <v>36</v>
      </c>
      <c r="E667" s="91">
        <v>16</v>
      </c>
      <c r="F667" s="92">
        <v>2</v>
      </c>
      <c r="G667" s="92">
        <v>15</v>
      </c>
      <c r="H667" s="68">
        <f t="array" ref="H667">INDEX('Нормативные затраты по МЗ'!$C$2:$C$132,MATCH(A667&amp;C667,'Нормативные затраты по МЗ'!$A$2:$A$132&amp;'Нормативные затраты по МЗ'!$B$2:$B$132,0))</f>
        <v>154.57</v>
      </c>
      <c r="I667" s="3">
        <f>HLOOKUP($C667,'Параметры ПФ'!$F$3:$K$4,2,FALSE)</f>
        <v>155.04</v>
      </c>
      <c r="J667" s="3">
        <f t="shared" si="50"/>
        <v>4946.24</v>
      </c>
      <c r="K667" s="4">
        <f>IF(J667&lt;'Параметры ПФ'!$N$7+0.01,'Стандартные программы'!J667,ROUNDDOWN('Параметры ПФ'!$N$7/IF(H667=0,I667,IF(I667&gt;H667,H667,I667)),0)*IF(H667=0,I667,IF(I667&gt;H667,H667,I667)))</f>
        <v>4946.24</v>
      </c>
      <c r="L667" s="3">
        <f t="shared" si="51"/>
        <v>74193.600000000006</v>
      </c>
      <c r="M667" s="25">
        <f>IF(J667&lt;'Параметры ПФ'!$N$7+0.01,E667*F667*G667,ROUNDDOWN('Параметры ПФ'!$N$7/IF(H667=0,I667,IF(I667&gt;H667,H667,I667)),0)*G667)</f>
        <v>480</v>
      </c>
      <c r="N667" s="19">
        <f t="shared" si="52"/>
        <v>0</v>
      </c>
      <c r="O667" s="66" t="b">
        <f t="shared" si="53"/>
        <v>1</v>
      </c>
      <c r="P667" s="67">
        <f t="shared" si="54"/>
        <v>72</v>
      </c>
    </row>
    <row r="668" spans="1:16" x14ac:dyDescent="0.45">
      <c r="A668" s="90" t="s">
        <v>68</v>
      </c>
      <c r="B668" s="90" t="s">
        <v>369</v>
      </c>
      <c r="C668" s="90" t="s">
        <v>2</v>
      </c>
      <c r="D668" s="91">
        <v>36</v>
      </c>
      <c r="E668" s="91">
        <v>16</v>
      </c>
      <c r="F668" s="92">
        <v>2</v>
      </c>
      <c r="G668" s="92">
        <v>10</v>
      </c>
      <c r="H668" s="68">
        <f t="array" ref="H668">INDEX('Нормативные затраты по МЗ'!$C$2:$C$132,MATCH(A668&amp;C668,'Нормативные затраты по МЗ'!$A$2:$A$132&amp;'Нормативные затраты по МЗ'!$B$2:$B$132,0))</f>
        <v>154.57</v>
      </c>
      <c r="I668" s="3">
        <f>HLOOKUP($C668,'Параметры ПФ'!$F$3:$K$4,2,FALSE)</f>
        <v>155.04</v>
      </c>
      <c r="J668" s="3">
        <f t="shared" si="50"/>
        <v>4946.24</v>
      </c>
      <c r="K668" s="4">
        <f>IF(J668&lt;'Параметры ПФ'!$N$7+0.01,'Стандартные программы'!J668,ROUNDDOWN('Параметры ПФ'!$N$7/IF(H668=0,I668,IF(I668&gt;H668,H668,I668)),0)*IF(H668=0,I668,IF(I668&gt;H668,H668,I668)))</f>
        <v>4946.24</v>
      </c>
      <c r="L668" s="3">
        <f t="shared" si="51"/>
        <v>49462.400000000001</v>
      </c>
      <c r="M668" s="25">
        <f>IF(J668&lt;'Параметры ПФ'!$N$7+0.01,E668*F668*G668,ROUNDDOWN('Параметры ПФ'!$N$7/IF(H668=0,I668,IF(I668&gt;H668,H668,I668)),0)*G668)</f>
        <v>320</v>
      </c>
      <c r="N668" s="19">
        <f t="shared" si="52"/>
        <v>0</v>
      </c>
      <c r="O668" s="66" t="b">
        <f t="shared" si="53"/>
        <v>1</v>
      </c>
      <c r="P668" s="67">
        <f t="shared" si="54"/>
        <v>72</v>
      </c>
    </row>
    <row r="669" spans="1:16" x14ac:dyDescent="0.45">
      <c r="A669" s="90" t="s">
        <v>68</v>
      </c>
      <c r="B669" s="90" t="s">
        <v>371</v>
      </c>
      <c r="C669" s="90" t="s">
        <v>2</v>
      </c>
      <c r="D669" s="91">
        <v>36</v>
      </c>
      <c r="E669" s="91">
        <v>16</v>
      </c>
      <c r="F669" s="92">
        <v>2</v>
      </c>
      <c r="G669" s="92">
        <v>20</v>
      </c>
      <c r="H669" s="68">
        <f t="array" ref="H669">INDEX('Нормативные затраты по МЗ'!$C$2:$C$132,MATCH(A669&amp;C669,'Нормативные затраты по МЗ'!$A$2:$A$132&amp;'Нормативные затраты по МЗ'!$B$2:$B$132,0))</f>
        <v>154.57</v>
      </c>
      <c r="I669" s="3">
        <f>HLOOKUP($C669,'Параметры ПФ'!$F$3:$K$4,2,FALSE)</f>
        <v>155.04</v>
      </c>
      <c r="J669" s="3">
        <f t="shared" si="50"/>
        <v>4946.24</v>
      </c>
      <c r="K669" s="4">
        <f>IF(J669&lt;'Параметры ПФ'!$N$7+0.01,'Стандартные программы'!J669,ROUNDDOWN('Параметры ПФ'!$N$7/IF(H669=0,I669,IF(I669&gt;H669,H669,I669)),0)*IF(H669=0,I669,IF(I669&gt;H669,H669,I669)))</f>
        <v>4946.24</v>
      </c>
      <c r="L669" s="3">
        <f t="shared" si="51"/>
        <v>98924.800000000003</v>
      </c>
      <c r="M669" s="25">
        <f>IF(J669&lt;'Параметры ПФ'!$N$7+0.01,E669*F669*G669,ROUNDDOWN('Параметры ПФ'!$N$7/IF(H669=0,I669,IF(I669&gt;H669,H669,I669)),0)*G669)</f>
        <v>640</v>
      </c>
      <c r="N669" s="19">
        <f t="shared" si="52"/>
        <v>0</v>
      </c>
      <c r="O669" s="66" t="b">
        <f t="shared" si="53"/>
        <v>1</v>
      </c>
      <c r="P669" s="67">
        <f t="shared" si="54"/>
        <v>72</v>
      </c>
    </row>
    <row r="670" spans="1:16" x14ac:dyDescent="0.45">
      <c r="A670" s="90" t="s">
        <v>68</v>
      </c>
      <c r="B670" s="90" t="s">
        <v>2291</v>
      </c>
      <c r="C670" s="90" t="s">
        <v>2</v>
      </c>
      <c r="D670" s="91">
        <v>36</v>
      </c>
      <c r="E670" s="91">
        <v>16</v>
      </c>
      <c r="F670" s="92">
        <v>2</v>
      </c>
      <c r="G670" s="92">
        <v>15</v>
      </c>
      <c r="H670" s="68">
        <f t="array" ref="H670">INDEX('Нормативные затраты по МЗ'!$C$2:$C$132,MATCH(A670&amp;C670,'Нормативные затраты по МЗ'!$A$2:$A$132&amp;'Нормативные затраты по МЗ'!$B$2:$B$132,0))</f>
        <v>154.57</v>
      </c>
      <c r="I670" s="3">
        <f>HLOOKUP($C670,'Параметры ПФ'!$F$3:$K$4,2,FALSE)</f>
        <v>155.04</v>
      </c>
      <c r="J670" s="3">
        <f t="shared" si="50"/>
        <v>4946.24</v>
      </c>
      <c r="K670" s="4">
        <f>IF(J670&lt;'Параметры ПФ'!$N$7+0.01,'Стандартные программы'!J670,ROUNDDOWN('Параметры ПФ'!$N$7/IF(H670=0,I670,IF(I670&gt;H670,H670,I670)),0)*IF(H670=0,I670,IF(I670&gt;H670,H670,I670)))</f>
        <v>4946.24</v>
      </c>
      <c r="L670" s="3">
        <f t="shared" si="51"/>
        <v>74193.600000000006</v>
      </c>
      <c r="M670" s="25">
        <f>IF(J670&lt;'Параметры ПФ'!$N$7+0.01,E670*F670*G670,ROUNDDOWN('Параметры ПФ'!$N$7/IF(H670=0,I670,IF(I670&gt;H670,H670,I670)),0)*G670)</f>
        <v>480</v>
      </c>
      <c r="N670" s="19">
        <f t="shared" si="52"/>
        <v>0</v>
      </c>
      <c r="O670" s="66" t="b">
        <f t="shared" si="53"/>
        <v>1</v>
      </c>
      <c r="P670" s="67">
        <f t="shared" si="54"/>
        <v>72</v>
      </c>
    </row>
    <row r="671" spans="1:16" x14ac:dyDescent="0.45">
      <c r="A671" s="90" t="s">
        <v>68</v>
      </c>
      <c r="B671" s="90" t="s">
        <v>373</v>
      </c>
      <c r="C671" s="90" t="s">
        <v>2</v>
      </c>
      <c r="D671" s="91">
        <v>36</v>
      </c>
      <c r="E671" s="91">
        <v>16</v>
      </c>
      <c r="F671" s="92">
        <v>2</v>
      </c>
      <c r="G671" s="92">
        <v>15</v>
      </c>
      <c r="H671" s="68">
        <f t="array" ref="H671">INDEX('Нормативные затраты по МЗ'!$C$2:$C$132,MATCH(A671&amp;C671,'Нормативные затраты по МЗ'!$A$2:$A$132&amp;'Нормативные затраты по МЗ'!$B$2:$B$132,0))</f>
        <v>154.57</v>
      </c>
      <c r="I671" s="3">
        <f>HLOOKUP($C671,'Параметры ПФ'!$F$3:$K$4,2,FALSE)</f>
        <v>155.04</v>
      </c>
      <c r="J671" s="3">
        <f t="shared" si="50"/>
        <v>4946.24</v>
      </c>
      <c r="K671" s="4">
        <f>IF(J671&lt;'Параметры ПФ'!$N$7+0.01,'Стандартные программы'!J671,ROUNDDOWN('Параметры ПФ'!$N$7/IF(H671=0,I671,IF(I671&gt;H671,H671,I671)),0)*IF(H671=0,I671,IF(I671&gt;H671,H671,I671)))</f>
        <v>4946.24</v>
      </c>
      <c r="L671" s="3">
        <f t="shared" si="51"/>
        <v>74193.600000000006</v>
      </c>
      <c r="M671" s="25">
        <f>IF(J671&lt;'Параметры ПФ'!$N$7+0.01,E671*F671*G671,ROUNDDOWN('Параметры ПФ'!$N$7/IF(H671=0,I671,IF(I671&gt;H671,H671,I671)),0)*G671)</f>
        <v>480</v>
      </c>
      <c r="N671" s="19">
        <f t="shared" si="52"/>
        <v>0</v>
      </c>
      <c r="O671" s="66" t="b">
        <f t="shared" si="53"/>
        <v>1</v>
      </c>
      <c r="P671" s="67">
        <f t="shared" si="54"/>
        <v>72</v>
      </c>
    </row>
    <row r="672" spans="1:16" x14ac:dyDescent="0.45">
      <c r="A672" s="90" t="s">
        <v>68</v>
      </c>
      <c r="B672" s="90" t="s">
        <v>375</v>
      </c>
      <c r="C672" s="90" t="s">
        <v>2</v>
      </c>
      <c r="D672" s="91">
        <v>36</v>
      </c>
      <c r="E672" s="91">
        <v>16</v>
      </c>
      <c r="F672" s="92">
        <v>2</v>
      </c>
      <c r="G672" s="92">
        <v>15</v>
      </c>
      <c r="H672" s="68">
        <f t="array" ref="H672">INDEX('Нормативные затраты по МЗ'!$C$2:$C$132,MATCH(A672&amp;C672,'Нормативные затраты по МЗ'!$A$2:$A$132&amp;'Нормативные затраты по МЗ'!$B$2:$B$132,0))</f>
        <v>154.57</v>
      </c>
      <c r="I672" s="3">
        <f>HLOOKUP($C672,'Параметры ПФ'!$F$3:$K$4,2,FALSE)</f>
        <v>155.04</v>
      </c>
      <c r="J672" s="3">
        <f t="shared" si="50"/>
        <v>4946.24</v>
      </c>
      <c r="K672" s="4">
        <f>IF(J672&lt;'Параметры ПФ'!$N$7+0.01,'Стандартные программы'!J672,ROUNDDOWN('Параметры ПФ'!$N$7/IF(H672=0,I672,IF(I672&gt;H672,H672,I672)),0)*IF(H672=0,I672,IF(I672&gt;H672,H672,I672)))</f>
        <v>4946.24</v>
      </c>
      <c r="L672" s="3">
        <f t="shared" si="51"/>
        <v>74193.600000000006</v>
      </c>
      <c r="M672" s="25">
        <f>IF(J672&lt;'Параметры ПФ'!$N$7+0.01,E672*F672*G672,ROUNDDOWN('Параметры ПФ'!$N$7/IF(H672=0,I672,IF(I672&gt;H672,H672,I672)),0)*G672)</f>
        <v>480</v>
      </c>
      <c r="N672" s="19">
        <f t="shared" si="52"/>
        <v>0</v>
      </c>
      <c r="O672" s="66" t="b">
        <f t="shared" si="53"/>
        <v>1</v>
      </c>
      <c r="P672" s="67">
        <f t="shared" si="54"/>
        <v>72</v>
      </c>
    </row>
    <row r="673" spans="1:16" x14ac:dyDescent="0.45">
      <c r="A673" s="90" t="s">
        <v>68</v>
      </c>
      <c r="B673" s="90" t="s">
        <v>377</v>
      </c>
      <c r="C673" s="90" t="s">
        <v>2</v>
      </c>
      <c r="D673" s="91">
        <v>36</v>
      </c>
      <c r="E673" s="91">
        <v>16</v>
      </c>
      <c r="F673" s="92">
        <v>2</v>
      </c>
      <c r="G673" s="92">
        <v>15</v>
      </c>
      <c r="H673" s="68">
        <f t="array" ref="H673">INDEX('Нормативные затраты по МЗ'!$C$2:$C$132,MATCH(A673&amp;C673,'Нормативные затраты по МЗ'!$A$2:$A$132&amp;'Нормативные затраты по МЗ'!$B$2:$B$132,0))</f>
        <v>154.57</v>
      </c>
      <c r="I673" s="3">
        <f>HLOOKUP($C673,'Параметры ПФ'!$F$3:$K$4,2,FALSE)</f>
        <v>155.04</v>
      </c>
      <c r="J673" s="3">
        <f t="shared" si="50"/>
        <v>4946.24</v>
      </c>
      <c r="K673" s="4">
        <f>IF(J673&lt;'Параметры ПФ'!$N$7+0.01,'Стандартные программы'!J673,ROUNDDOWN('Параметры ПФ'!$N$7/IF(H673=0,I673,IF(I673&gt;H673,H673,I673)),0)*IF(H673=0,I673,IF(I673&gt;H673,H673,I673)))</f>
        <v>4946.24</v>
      </c>
      <c r="L673" s="3">
        <f t="shared" si="51"/>
        <v>74193.600000000006</v>
      </c>
      <c r="M673" s="25">
        <f>IF(J673&lt;'Параметры ПФ'!$N$7+0.01,E673*F673*G673,ROUNDDOWN('Параметры ПФ'!$N$7/IF(H673=0,I673,IF(I673&gt;H673,H673,I673)),0)*G673)</f>
        <v>480</v>
      </c>
      <c r="N673" s="19">
        <f t="shared" si="52"/>
        <v>0</v>
      </c>
      <c r="O673" s="66" t="b">
        <f t="shared" si="53"/>
        <v>1</v>
      </c>
      <c r="P673" s="67">
        <f t="shared" si="54"/>
        <v>72</v>
      </c>
    </row>
    <row r="674" spans="1:16" x14ac:dyDescent="0.45">
      <c r="A674" s="90" t="s">
        <v>68</v>
      </c>
      <c r="B674" s="90" t="s">
        <v>379</v>
      </c>
      <c r="C674" s="90" t="s">
        <v>2</v>
      </c>
      <c r="D674" s="91">
        <v>36</v>
      </c>
      <c r="E674" s="91">
        <v>16</v>
      </c>
      <c r="F674" s="92">
        <v>2</v>
      </c>
      <c r="G674" s="92">
        <v>20</v>
      </c>
      <c r="H674" s="68">
        <f t="array" ref="H674">INDEX('Нормативные затраты по МЗ'!$C$2:$C$132,MATCH(A674&amp;C674,'Нормативные затраты по МЗ'!$A$2:$A$132&amp;'Нормативные затраты по МЗ'!$B$2:$B$132,0))</f>
        <v>154.57</v>
      </c>
      <c r="I674" s="3">
        <f>HLOOKUP($C674,'Параметры ПФ'!$F$3:$K$4,2,FALSE)</f>
        <v>155.04</v>
      </c>
      <c r="J674" s="3">
        <f t="shared" si="50"/>
        <v>4946.24</v>
      </c>
      <c r="K674" s="4">
        <f>IF(J674&lt;'Параметры ПФ'!$N$7+0.01,'Стандартные программы'!J674,ROUNDDOWN('Параметры ПФ'!$N$7/IF(H674=0,I674,IF(I674&gt;H674,H674,I674)),0)*IF(H674=0,I674,IF(I674&gt;H674,H674,I674)))</f>
        <v>4946.24</v>
      </c>
      <c r="L674" s="3">
        <f t="shared" si="51"/>
        <v>98924.800000000003</v>
      </c>
      <c r="M674" s="25">
        <f>IF(J674&lt;'Параметры ПФ'!$N$7+0.01,E674*F674*G674,ROUNDDOWN('Параметры ПФ'!$N$7/IF(H674=0,I674,IF(I674&gt;H674,H674,I674)),0)*G674)</f>
        <v>640</v>
      </c>
      <c r="N674" s="19">
        <f t="shared" si="52"/>
        <v>0</v>
      </c>
      <c r="O674" s="66" t="b">
        <f t="shared" si="53"/>
        <v>1</v>
      </c>
      <c r="P674" s="67">
        <f t="shared" si="54"/>
        <v>72</v>
      </c>
    </row>
    <row r="675" spans="1:16" x14ac:dyDescent="0.45">
      <c r="A675" s="90" t="s">
        <v>68</v>
      </c>
      <c r="B675" s="90" t="s">
        <v>2292</v>
      </c>
      <c r="C675" s="90" t="s">
        <v>2</v>
      </c>
      <c r="D675" s="91">
        <v>36</v>
      </c>
      <c r="E675" s="91">
        <v>16</v>
      </c>
      <c r="F675" s="92">
        <v>2</v>
      </c>
      <c r="G675" s="92">
        <v>15</v>
      </c>
      <c r="H675" s="68">
        <f t="array" ref="H675">INDEX('Нормативные затраты по МЗ'!$C$2:$C$132,MATCH(A675&amp;C675,'Нормативные затраты по МЗ'!$A$2:$A$132&amp;'Нормативные затраты по МЗ'!$B$2:$B$132,0))</f>
        <v>154.57</v>
      </c>
      <c r="I675" s="3">
        <f>HLOOKUP($C675,'Параметры ПФ'!$F$3:$K$4,2,FALSE)</f>
        <v>155.04</v>
      </c>
      <c r="J675" s="3">
        <f t="shared" si="50"/>
        <v>4946.24</v>
      </c>
      <c r="K675" s="4">
        <f>IF(J675&lt;'Параметры ПФ'!$N$7+0.01,'Стандартные программы'!J675,ROUNDDOWN('Параметры ПФ'!$N$7/IF(H675=0,I675,IF(I675&gt;H675,H675,I675)),0)*IF(H675=0,I675,IF(I675&gt;H675,H675,I675)))</f>
        <v>4946.24</v>
      </c>
      <c r="L675" s="3">
        <f t="shared" si="51"/>
        <v>74193.600000000006</v>
      </c>
      <c r="M675" s="25">
        <f>IF(J675&lt;'Параметры ПФ'!$N$7+0.01,E675*F675*G675,ROUNDDOWN('Параметры ПФ'!$N$7/IF(H675=0,I675,IF(I675&gt;H675,H675,I675)),0)*G675)</f>
        <v>480</v>
      </c>
      <c r="N675" s="19">
        <f t="shared" si="52"/>
        <v>0</v>
      </c>
      <c r="O675" s="66" t="b">
        <f t="shared" si="53"/>
        <v>1</v>
      </c>
      <c r="P675" s="67">
        <f t="shared" si="54"/>
        <v>72</v>
      </c>
    </row>
    <row r="676" spans="1:16" x14ac:dyDescent="0.45">
      <c r="A676" s="90" t="s">
        <v>68</v>
      </c>
      <c r="B676" s="90" t="s">
        <v>381</v>
      </c>
      <c r="C676" s="90" t="s">
        <v>2</v>
      </c>
      <c r="D676" s="91">
        <v>36</v>
      </c>
      <c r="E676" s="91">
        <v>16</v>
      </c>
      <c r="F676" s="92">
        <v>2</v>
      </c>
      <c r="G676" s="92">
        <v>15</v>
      </c>
      <c r="H676" s="68">
        <f t="array" ref="H676">INDEX('Нормативные затраты по МЗ'!$C$2:$C$132,MATCH(A676&amp;C676,'Нормативные затраты по МЗ'!$A$2:$A$132&amp;'Нормативные затраты по МЗ'!$B$2:$B$132,0))</f>
        <v>154.57</v>
      </c>
      <c r="I676" s="3">
        <f>HLOOKUP($C676,'Параметры ПФ'!$F$3:$K$4,2,FALSE)</f>
        <v>155.04</v>
      </c>
      <c r="J676" s="3">
        <f t="shared" si="50"/>
        <v>4946.24</v>
      </c>
      <c r="K676" s="4">
        <f>IF(J676&lt;'Параметры ПФ'!$N$7+0.01,'Стандартные программы'!J676,ROUNDDOWN('Параметры ПФ'!$N$7/IF(H676=0,I676,IF(I676&gt;H676,H676,I676)),0)*IF(H676=0,I676,IF(I676&gt;H676,H676,I676)))</f>
        <v>4946.24</v>
      </c>
      <c r="L676" s="3">
        <f t="shared" si="51"/>
        <v>74193.600000000006</v>
      </c>
      <c r="M676" s="25">
        <f>IF(J676&lt;'Параметры ПФ'!$N$7+0.01,E676*F676*G676,ROUNDDOWN('Параметры ПФ'!$N$7/IF(H676=0,I676,IF(I676&gt;H676,H676,I676)),0)*G676)</f>
        <v>480</v>
      </c>
      <c r="N676" s="19">
        <f t="shared" si="52"/>
        <v>0</v>
      </c>
      <c r="O676" s="66" t="b">
        <f t="shared" si="53"/>
        <v>1</v>
      </c>
      <c r="P676" s="67">
        <f t="shared" si="54"/>
        <v>72</v>
      </c>
    </row>
    <row r="677" spans="1:16" x14ac:dyDescent="0.45">
      <c r="A677" s="90" t="s">
        <v>68</v>
      </c>
      <c r="B677" s="90" t="s">
        <v>383</v>
      </c>
      <c r="C677" s="90" t="s">
        <v>2</v>
      </c>
      <c r="D677" s="91">
        <v>36</v>
      </c>
      <c r="E677" s="91">
        <v>16</v>
      </c>
      <c r="F677" s="92">
        <v>2</v>
      </c>
      <c r="G677" s="92">
        <v>15</v>
      </c>
      <c r="H677" s="68">
        <f t="array" ref="H677">INDEX('Нормативные затраты по МЗ'!$C$2:$C$132,MATCH(A677&amp;C677,'Нормативные затраты по МЗ'!$A$2:$A$132&amp;'Нормативные затраты по МЗ'!$B$2:$B$132,0))</f>
        <v>154.57</v>
      </c>
      <c r="I677" s="3">
        <f>HLOOKUP($C677,'Параметры ПФ'!$F$3:$K$4,2,FALSE)</f>
        <v>155.04</v>
      </c>
      <c r="J677" s="3">
        <f t="shared" si="50"/>
        <v>4946.24</v>
      </c>
      <c r="K677" s="4">
        <f>IF(J677&lt;'Параметры ПФ'!$N$7+0.01,'Стандартные программы'!J677,ROUNDDOWN('Параметры ПФ'!$N$7/IF(H677=0,I677,IF(I677&gt;H677,H677,I677)),0)*IF(H677=0,I677,IF(I677&gt;H677,H677,I677)))</f>
        <v>4946.24</v>
      </c>
      <c r="L677" s="3">
        <f t="shared" si="51"/>
        <v>74193.600000000006</v>
      </c>
      <c r="M677" s="25">
        <f>IF(J677&lt;'Параметры ПФ'!$N$7+0.01,E677*F677*G677,ROUNDDOWN('Параметры ПФ'!$N$7/IF(H677=0,I677,IF(I677&gt;H677,H677,I677)),0)*G677)</f>
        <v>480</v>
      </c>
      <c r="N677" s="19">
        <f t="shared" si="52"/>
        <v>0</v>
      </c>
      <c r="O677" s="66" t="b">
        <f t="shared" si="53"/>
        <v>1</v>
      </c>
      <c r="P677" s="67">
        <f t="shared" si="54"/>
        <v>72</v>
      </c>
    </row>
    <row r="678" spans="1:16" x14ac:dyDescent="0.45">
      <c r="A678" s="90" t="s">
        <v>68</v>
      </c>
      <c r="B678" s="90" t="s">
        <v>385</v>
      </c>
      <c r="C678" s="90" t="s">
        <v>15</v>
      </c>
      <c r="D678" s="91">
        <v>36</v>
      </c>
      <c r="E678" s="91">
        <v>16</v>
      </c>
      <c r="F678" s="92">
        <v>2</v>
      </c>
      <c r="G678" s="92">
        <v>20</v>
      </c>
      <c r="H678" s="68">
        <f t="array" ref="H678">INDEX('Нормативные затраты по МЗ'!$C$2:$C$132,MATCH(A678&amp;C678,'Нормативные затраты по МЗ'!$A$2:$A$132&amp;'Нормативные затраты по МЗ'!$B$2:$B$132,0))</f>
        <v>154.57</v>
      </c>
      <c r="I678" s="3">
        <f>HLOOKUP($C678,'Параметры ПФ'!$F$3:$K$4,2,FALSE)</f>
        <v>155.04</v>
      </c>
      <c r="J678" s="3">
        <f t="shared" si="50"/>
        <v>4946.24</v>
      </c>
      <c r="K678" s="4">
        <f>IF(J678&lt;'Параметры ПФ'!$N$7+0.01,'Стандартные программы'!J678,ROUNDDOWN('Параметры ПФ'!$N$7/IF(H678=0,I678,IF(I678&gt;H678,H678,I678)),0)*IF(H678=0,I678,IF(I678&gt;H678,H678,I678)))</f>
        <v>4946.24</v>
      </c>
      <c r="L678" s="3">
        <f t="shared" si="51"/>
        <v>98924.800000000003</v>
      </c>
      <c r="M678" s="25">
        <f>IF(J678&lt;'Параметры ПФ'!$N$7+0.01,E678*F678*G678,ROUNDDOWN('Параметры ПФ'!$N$7/IF(H678=0,I678,IF(I678&gt;H678,H678,I678)),0)*G678)</f>
        <v>640</v>
      </c>
      <c r="N678" s="19">
        <f t="shared" si="52"/>
        <v>0</v>
      </c>
      <c r="O678" s="66" t="b">
        <f t="shared" si="53"/>
        <v>1</v>
      </c>
      <c r="P678" s="67">
        <f t="shared" si="54"/>
        <v>72</v>
      </c>
    </row>
    <row r="679" spans="1:16" x14ac:dyDescent="0.45">
      <c r="A679" s="90" t="s">
        <v>68</v>
      </c>
      <c r="B679" s="90" t="s">
        <v>387</v>
      </c>
      <c r="C679" s="90" t="s">
        <v>34</v>
      </c>
      <c r="D679" s="91">
        <v>36</v>
      </c>
      <c r="E679" s="91">
        <v>16</v>
      </c>
      <c r="F679" s="92">
        <v>2</v>
      </c>
      <c r="G679" s="122">
        <v>20</v>
      </c>
      <c r="H679" s="68">
        <f t="array" ref="H679">INDEX('Нормативные затраты по МЗ'!$C$2:$C$132,MATCH(A679&amp;C679,'Нормативные затраты по МЗ'!$A$2:$A$132&amp;'Нормативные затраты по МЗ'!$B$2:$B$132,0))</f>
        <v>154.57</v>
      </c>
      <c r="I679" s="3">
        <f>HLOOKUP($C679,'Параметры ПФ'!$F$3:$K$4,2,FALSE)</f>
        <v>155.04</v>
      </c>
      <c r="J679" s="3">
        <f t="shared" si="50"/>
        <v>4946.24</v>
      </c>
      <c r="K679" s="4">
        <f>IF(J679&lt;'Параметры ПФ'!$N$7+0.01,'Стандартные программы'!J679,ROUNDDOWN('Параметры ПФ'!$N$7/IF(H679=0,I679,IF(I679&gt;H679,H679,I679)),0)*IF(H679=0,I679,IF(I679&gt;H679,H679,I679)))</f>
        <v>4946.24</v>
      </c>
      <c r="L679" s="3">
        <f t="shared" si="51"/>
        <v>98924.800000000003</v>
      </c>
      <c r="M679" s="25">
        <f>IF(J679&lt;'Параметры ПФ'!$N$7+0.01,E679*F679*G679,ROUNDDOWN('Параметры ПФ'!$N$7/IF(H679=0,I679,IF(I679&gt;H679,H679,I679)),0)*G679)</f>
        <v>640</v>
      </c>
      <c r="N679" s="19">
        <f t="shared" si="52"/>
        <v>0</v>
      </c>
      <c r="O679" s="66" t="b">
        <f t="shared" si="53"/>
        <v>1</v>
      </c>
      <c r="P679" s="67">
        <f t="shared" si="54"/>
        <v>72</v>
      </c>
    </row>
    <row r="680" spans="1:16" x14ac:dyDescent="0.45">
      <c r="A680" s="90" t="s">
        <v>68</v>
      </c>
      <c r="B680" s="90" t="s">
        <v>389</v>
      </c>
      <c r="C680" s="90" t="s">
        <v>34</v>
      </c>
      <c r="D680" s="91">
        <v>36</v>
      </c>
      <c r="E680" s="91">
        <v>16</v>
      </c>
      <c r="F680" s="92">
        <v>2</v>
      </c>
      <c r="G680" s="122">
        <v>20</v>
      </c>
      <c r="H680" s="68">
        <f t="array" ref="H680">INDEX('Нормативные затраты по МЗ'!$C$2:$C$132,MATCH(A680&amp;C680,'Нормативные затраты по МЗ'!$A$2:$A$132&amp;'Нормативные затраты по МЗ'!$B$2:$B$132,0))</f>
        <v>154.57</v>
      </c>
      <c r="I680" s="3">
        <f>HLOOKUP($C680,'Параметры ПФ'!$F$3:$K$4,2,FALSE)</f>
        <v>155.04</v>
      </c>
      <c r="J680" s="3">
        <f t="shared" si="50"/>
        <v>4946.24</v>
      </c>
      <c r="K680" s="4">
        <f>IF(J680&lt;'Параметры ПФ'!$N$7+0.01,'Стандартные программы'!J680,ROUNDDOWN('Параметры ПФ'!$N$7/IF(H680=0,I680,IF(I680&gt;H680,H680,I680)),0)*IF(H680=0,I680,IF(I680&gt;H680,H680,I680)))</f>
        <v>4946.24</v>
      </c>
      <c r="L680" s="3">
        <f t="shared" si="51"/>
        <v>98924.800000000003</v>
      </c>
      <c r="M680" s="25">
        <f>IF(J680&lt;'Параметры ПФ'!$N$7+0.01,E680*F680*G680,ROUNDDOWN('Параметры ПФ'!$N$7/IF(H680=0,I680,IF(I680&gt;H680,H680,I680)),0)*G680)</f>
        <v>640</v>
      </c>
      <c r="N680" s="19">
        <f t="shared" si="52"/>
        <v>0</v>
      </c>
      <c r="O680" s="66" t="b">
        <f t="shared" si="53"/>
        <v>1</v>
      </c>
      <c r="P680" s="67">
        <f t="shared" si="54"/>
        <v>72</v>
      </c>
    </row>
    <row r="681" spans="1:16" x14ac:dyDescent="0.45">
      <c r="A681" s="90" t="s">
        <v>68</v>
      </c>
      <c r="B681" s="90" t="s">
        <v>391</v>
      </c>
      <c r="C681" s="90" t="s">
        <v>34</v>
      </c>
      <c r="D681" s="91">
        <v>36</v>
      </c>
      <c r="E681" s="91">
        <v>16</v>
      </c>
      <c r="F681" s="92">
        <v>2</v>
      </c>
      <c r="G681" s="122">
        <v>20</v>
      </c>
      <c r="H681" s="68">
        <f t="array" ref="H681">INDEX('Нормативные затраты по МЗ'!$C$2:$C$132,MATCH(A681&amp;C681,'Нормативные затраты по МЗ'!$A$2:$A$132&amp;'Нормативные затраты по МЗ'!$B$2:$B$132,0))</f>
        <v>154.57</v>
      </c>
      <c r="I681" s="3">
        <f>HLOOKUP($C681,'Параметры ПФ'!$F$3:$K$4,2,FALSE)</f>
        <v>155.04</v>
      </c>
      <c r="J681" s="3">
        <f t="shared" si="50"/>
        <v>4946.24</v>
      </c>
      <c r="K681" s="4">
        <f>IF(J681&lt;'Параметры ПФ'!$N$7+0.01,'Стандартные программы'!J681,ROUNDDOWN('Параметры ПФ'!$N$7/IF(H681=0,I681,IF(I681&gt;H681,H681,I681)),0)*IF(H681=0,I681,IF(I681&gt;H681,H681,I681)))</f>
        <v>4946.24</v>
      </c>
      <c r="L681" s="3">
        <f t="shared" si="51"/>
        <v>98924.800000000003</v>
      </c>
      <c r="M681" s="25">
        <f>IF(J681&lt;'Параметры ПФ'!$N$7+0.01,E681*F681*G681,ROUNDDOWN('Параметры ПФ'!$N$7/IF(H681=0,I681,IF(I681&gt;H681,H681,I681)),0)*G681)</f>
        <v>640</v>
      </c>
      <c r="N681" s="19">
        <f t="shared" si="52"/>
        <v>0</v>
      </c>
      <c r="O681" s="66" t="b">
        <f t="shared" si="53"/>
        <v>1</v>
      </c>
      <c r="P681" s="67">
        <f t="shared" si="54"/>
        <v>72</v>
      </c>
    </row>
    <row r="682" spans="1:16" x14ac:dyDescent="0.45">
      <c r="A682" s="90" t="s">
        <v>68</v>
      </c>
      <c r="B682" s="90" t="s">
        <v>2293</v>
      </c>
      <c r="C682" s="90" t="s">
        <v>34</v>
      </c>
      <c r="D682" s="91">
        <v>36</v>
      </c>
      <c r="E682" s="91">
        <v>16</v>
      </c>
      <c r="F682" s="92">
        <v>2</v>
      </c>
      <c r="G682" s="122">
        <v>20</v>
      </c>
      <c r="H682" s="68">
        <f t="array" ref="H682">INDEX('Нормативные затраты по МЗ'!$C$2:$C$132,MATCH(A682&amp;C682,'Нормативные затраты по МЗ'!$A$2:$A$132&amp;'Нормативные затраты по МЗ'!$B$2:$B$132,0))</f>
        <v>154.57</v>
      </c>
      <c r="I682" s="3">
        <f>HLOOKUP($C682,'Параметры ПФ'!$F$3:$K$4,2,FALSE)</f>
        <v>155.04</v>
      </c>
      <c r="J682" s="3">
        <f t="shared" si="50"/>
        <v>4946.24</v>
      </c>
      <c r="K682" s="4">
        <f>IF(J682&lt;'Параметры ПФ'!$N$7+0.01,'Стандартные программы'!J682,ROUNDDOWN('Параметры ПФ'!$N$7/IF(H682=0,I682,IF(I682&gt;H682,H682,I682)),0)*IF(H682=0,I682,IF(I682&gt;H682,H682,I682)))</f>
        <v>4946.24</v>
      </c>
      <c r="L682" s="3">
        <f t="shared" si="51"/>
        <v>98924.800000000003</v>
      </c>
      <c r="M682" s="25">
        <f>IF(J682&lt;'Параметры ПФ'!$N$7+0.01,E682*F682*G682,ROUNDDOWN('Параметры ПФ'!$N$7/IF(H682=0,I682,IF(I682&gt;H682,H682,I682)),0)*G682)</f>
        <v>640</v>
      </c>
      <c r="N682" s="19">
        <f t="shared" si="52"/>
        <v>0</v>
      </c>
      <c r="O682" s="66" t="b">
        <f t="shared" si="53"/>
        <v>1</v>
      </c>
      <c r="P682" s="67">
        <f t="shared" si="54"/>
        <v>72</v>
      </c>
    </row>
    <row r="683" spans="1:16" x14ac:dyDescent="0.45">
      <c r="A683" s="90" t="s">
        <v>68</v>
      </c>
      <c r="B683" s="90" t="s">
        <v>393</v>
      </c>
      <c r="C683" s="90" t="s">
        <v>34</v>
      </c>
      <c r="D683" s="91">
        <v>36</v>
      </c>
      <c r="E683" s="91">
        <v>16</v>
      </c>
      <c r="F683" s="92">
        <v>2</v>
      </c>
      <c r="G683" s="122">
        <v>18</v>
      </c>
      <c r="H683" s="68">
        <f t="array" ref="H683">INDEX('Нормативные затраты по МЗ'!$C$2:$C$132,MATCH(A683&amp;C683,'Нормативные затраты по МЗ'!$A$2:$A$132&amp;'Нормативные затраты по МЗ'!$B$2:$B$132,0))</f>
        <v>154.57</v>
      </c>
      <c r="I683" s="3">
        <f>HLOOKUP($C683,'Параметры ПФ'!$F$3:$K$4,2,FALSE)</f>
        <v>155.04</v>
      </c>
      <c r="J683" s="3">
        <f t="shared" si="50"/>
        <v>4946.24</v>
      </c>
      <c r="K683" s="4">
        <f>IF(J683&lt;'Параметры ПФ'!$N$7+0.01,'Стандартные программы'!J683,ROUNDDOWN('Параметры ПФ'!$N$7/IF(H683=0,I683,IF(I683&gt;H683,H683,I683)),0)*IF(H683=0,I683,IF(I683&gt;H683,H683,I683)))</f>
        <v>4946.24</v>
      </c>
      <c r="L683" s="3">
        <f t="shared" si="51"/>
        <v>89032.320000000007</v>
      </c>
      <c r="M683" s="25">
        <f>IF(J683&lt;'Параметры ПФ'!$N$7+0.01,E683*F683*G683,ROUNDDOWN('Параметры ПФ'!$N$7/IF(H683=0,I683,IF(I683&gt;H683,H683,I683)),0)*G683)</f>
        <v>576</v>
      </c>
      <c r="N683" s="19">
        <f t="shared" si="52"/>
        <v>0</v>
      </c>
      <c r="O683" s="66" t="b">
        <f t="shared" si="53"/>
        <v>1</v>
      </c>
      <c r="P683" s="67">
        <f t="shared" si="54"/>
        <v>72</v>
      </c>
    </row>
    <row r="684" spans="1:16" x14ac:dyDescent="0.45">
      <c r="A684" s="90" t="s">
        <v>69</v>
      </c>
      <c r="B684" s="90" t="s">
        <v>394</v>
      </c>
      <c r="C684" s="90" t="s">
        <v>16</v>
      </c>
      <c r="D684" s="91">
        <v>36</v>
      </c>
      <c r="E684" s="91">
        <v>20</v>
      </c>
      <c r="F684" s="92">
        <v>2</v>
      </c>
      <c r="G684" s="101">
        <v>20</v>
      </c>
      <c r="H684" s="68">
        <f t="array" ref="H684">INDEX('Нормативные затраты по МЗ'!$C$2:$C$132,MATCH(A684&amp;C684,'Нормативные затраты по МЗ'!$A$2:$A$132&amp;'Нормативные затраты по МЗ'!$B$2:$B$132,0))</f>
        <v>154.85</v>
      </c>
      <c r="I684" s="3">
        <f>HLOOKUP($C684,'Параметры ПФ'!$F$3:$K$4,2,FALSE)</f>
        <v>155.04</v>
      </c>
      <c r="J684" s="3">
        <f t="shared" si="50"/>
        <v>6194</v>
      </c>
      <c r="K684" s="4">
        <f>IF(J684&lt;'Параметры ПФ'!$N$7+0.01,'Стандартные программы'!J684,ROUNDDOWN('Параметры ПФ'!$N$7/IF(H684=0,I684,IF(I684&gt;H684,H684,I684)),0)*IF(H684=0,I684,IF(I684&gt;H684,H684,I684)))</f>
        <v>6194</v>
      </c>
      <c r="L684" s="3">
        <f t="shared" si="51"/>
        <v>123880</v>
      </c>
      <c r="M684" s="25">
        <f>IF(J684&lt;'Параметры ПФ'!$N$7+0.01,E684*F684*G684,ROUNDDOWN('Параметры ПФ'!$N$7/IF(H684=0,I684,IF(I684&gt;H684,H684,I684)),0)*G684)</f>
        <v>800</v>
      </c>
      <c r="N684" s="19">
        <f t="shared" si="52"/>
        <v>0</v>
      </c>
      <c r="O684" s="66" t="b">
        <f t="shared" si="53"/>
        <v>1</v>
      </c>
      <c r="P684" s="67">
        <f t="shared" si="54"/>
        <v>72</v>
      </c>
    </row>
    <row r="685" spans="1:16" x14ac:dyDescent="0.45">
      <c r="A685" s="90" t="s">
        <v>69</v>
      </c>
      <c r="B685" s="90" t="s">
        <v>395</v>
      </c>
      <c r="C685" s="90" t="s">
        <v>16</v>
      </c>
      <c r="D685" s="91">
        <v>36</v>
      </c>
      <c r="E685" s="91">
        <v>20</v>
      </c>
      <c r="F685" s="92">
        <v>2</v>
      </c>
      <c r="G685" s="101">
        <v>20</v>
      </c>
      <c r="H685" s="68">
        <f t="array" ref="H685">INDEX('Нормативные затраты по МЗ'!$C$2:$C$132,MATCH(A685&amp;C685,'Нормативные затраты по МЗ'!$A$2:$A$132&amp;'Нормативные затраты по МЗ'!$B$2:$B$132,0))</f>
        <v>154.85</v>
      </c>
      <c r="I685" s="3">
        <f>HLOOKUP($C685,'Параметры ПФ'!$F$3:$K$4,2,FALSE)</f>
        <v>155.04</v>
      </c>
      <c r="J685" s="3">
        <f t="shared" si="50"/>
        <v>6194</v>
      </c>
      <c r="K685" s="4">
        <f>IF(J685&lt;'Параметры ПФ'!$N$7+0.01,'Стандартные программы'!J685,ROUNDDOWN('Параметры ПФ'!$N$7/IF(H685=0,I685,IF(I685&gt;H685,H685,I685)),0)*IF(H685=0,I685,IF(I685&gt;H685,H685,I685)))</f>
        <v>6194</v>
      </c>
      <c r="L685" s="3">
        <f t="shared" si="51"/>
        <v>123880</v>
      </c>
      <c r="M685" s="25">
        <f>IF(J685&lt;'Параметры ПФ'!$N$7+0.01,E685*F685*G685,ROUNDDOWN('Параметры ПФ'!$N$7/IF(H685=0,I685,IF(I685&gt;H685,H685,I685)),0)*G685)</f>
        <v>800</v>
      </c>
      <c r="N685" s="19">
        <f t="shared" si="52"/>
        <v>0</v>
      </c>
      <c r="O685" s="66" t="b">
        <f t="shared" si="53"/>
        <v>1</v>
      </c>
      <c r="P685" s="67">
        <f t="shared" si="54"/>
        <v>72</v>
      </c>
    </row>
    <row r="686" spans="1:16" x14ac:dyDescent="0.45">
      <c r="A686" s="90" t="s">
        <v>69</v>
      </c>
      <c r="B686" s="90" t="s">
        <v>396</v>
      </c>
      <c r="C686" s="90" t="s">
        <v>16</v>
      </c>
      <c r="D686" s="91">
        <v>36</v>
      </c>
      <c r="E686" s="91">
        <v>20</v>
      </c>
      <c r="F686" s="92">
        <v>2</v>
      </c>
      <c r="G686" s="101">
        <v>33</v>
      </c>
      <c r="H686" s="68">
        <f t="array" ref="H686">INDEX('Нормативные затраты по МЗ'!$C$2:$C$132,MATCH(A686&amp;C686,'Нормативные затраты по МЗ'!$A$2:$A$132&amp;'Нормативные затраты по МЗ'!$B$2:$B$132,0))</f>
        <v>154.85</v>
      </c>
      <c r="I686" s="3">
        <f>HLOOKUP($C686,'Параметры ПФ'!$F$3:$K$4,2,FALSE)</f>
        <v>155.04</v>
      </c>
      <c r="J686" s="3">
        <f t="shared" si="50"/>
        <v>6194</v>
      </c>
      <c r="K686" s="4">
        <f>IF(J686&lt;'Параметры ПФ'!$N$7+0.01,'Стандартные программы'!J686,ROUNDDOWN('Параметры ПФ'!$N$7/IF(H686=0,I686,IF(I686&gt;H686,H686,I686)),0)*IF(H686=0,I686,IF(I686&gt;H686,H686,I686)))</f>
        <v>6194</v>
      </c>
      <c r="L686" s="3">
        <f t="shared" si="51"/>
        <v>204402</v>
      </c>
      <c r="M686" s="25">
        <f>IF(J686&lt;'Параметры ПФ'!$N$7+0.01,E686*F686*G686,ROUNDDOWN('Параметры ПФ'!$N$7/IF(H686=0,I686,IF(I686&gt;H686,H686,I686)),0)*G686)</f>
        <v>1320</v>
      </c>
      <c r="N686" s="19">
        <f t="shared" si="52"/>
        <v>0</v>
      </c>
      <c r="O686" s="66" t="b">
        <f t="shared" si="53"/>
        <v>1</v>
      </c>
      <c r="P686" s="67">
        <f t="shared" si="54"/>
        <v>72</v>
      </c>
    </row>
    <row r="687" spans="1:16" x14ac:dyDescent="0.45">
      <c r="A687" s="90" t="s">
        <v>69</v>
      </c>
      <c r="B687" s="90" t="s">
        <v>397</v>
      </c>
      <c r="C687" s="90" t="s">
        <v>16</v>
      </c>
      <c r="D687" s="91">
        <v>36</v>
      </c>
      <c r="E687" s="91">
        <v>20</v>
      </c>
      <c r="F687" s="92">
        <v>2</v>
      </c>
      <c r="G687" s="101">
        <v>17</v>
      </c>
      <c r="H687" s="68">
        <f t="array" ref="H687">INDEX('Нормативные затраты по МЗ'!$C$2:$C$132,MATCH(A687&amp;C687,'Нормативные затраты по МЗ'!$A$2:$A$132&amp;'Нормативные затраты по МЗ'!$B$2:$B$132,0))</f>
        <v>154.85</v>
      </c>
      <c r="I687" s="3">
        <f>HLOOKUP($C687,'Параметры ПФ'!$F$3:$K$4,2,FALSE)</f>
        <v>155.04</v>
      </c>
      <c r="J687" s="3">
        <f t="shared" si="50"/>
        <v>6194</v>
      </c>
      <c r="K687" s="4">
        <f>IF(J687&lt;'Параметры ПФ'!$N$7+0.01,'Стандартные программы'!J687,ROUNDDOWN('Параметры ПФ'!$N$7/IF(H687=0,I687,IF(I687&gt;H687,H687,I687)),0)*IF(H687=0,I687,IF(I687&gt;H687,H687,I687)))</f>
        <v>6194</v>
      </c>
      <c r="L687" s="3">
        <f t="shared" si="51"/>
        <v>105298</v>
      </c>
      <c r="M687" s="25">
        <f>IF(J687&lt;'Параметры ПФ'!$N$7+0.01,E687*F687*G687,ROUNDDOWN('Параметры ПФ'!$N$7/IF(H687=0,I687,IF(I687&gt;H687,H687,I687)),0)*G687)</f>
        <v>680</v>
      </c>
      <c r="N687" s="19">
        <f t="shared" si="52"/>
        <v>0</v>
      </c>
      <c r="O687" s="66" t="b">
        <f t="shared" si="53"/>
        <v>1</v>
      </c>
      <c r="P687" s="67">
        <f t="shared" si="54"/>
        <v>72</v>
      </c>
    </row>
    <row r="688" spans="1:16" x14ac:dyDescent="0.45">
      <c r="A688" s="90" t="s">
        <v>69</v>
      </c>
      <c r="B688" s="90" t="s">
        <v>398</v>
      </c>
      <c r="C688" s="90" t="s">
        <v>15</v>
      </c>
      <c r="D688" s="91">
        <v>36</v>
      </c>
      <c r="E688" s="91">
        <v>20</v>
      </c>
      <c r="F688" s="92">
        <v>2</v>
      </c>
      <c r="G688" s="101">
        <v>17</v>
      </c>
      <c r="H688" s="68">
        <f t="array" ref="H688">INDEX('Нормативные затраты по МЗ'!$C$2:$C$132,MATCH(A688&amp;C688,'Нормативные затраты по МЗ'!$A$2:$A$132&amp;'Нормативные затраты по МЗ'!$B$2:$B$132,0))</f>
        <v>154.85</v>
      </c>
      <c r="I688" s="3">
        <f>HLOOKUP($C688,'Параметры ПФ'!$F$3:$K$4,2,FALSE)</f>
        <v>155.04</v>
      </c>
      <c r="J688" s="3">
        <f t="shared" si="50"/>
        <v>6194</v>
      </c>
      <c r="K688" s="4">
        <f>IF(J688&lt;'Параметры ПФ'!$N$7+0.01,'Стандартные программы'!J688,ROUNDDOWN('Параметры ПФ'!$N$7/IF(H688=0,I688,IF(I688&gt;H688,H688,I688)),0)*IF(H688=0,I688,IF(I688&gt;H688,H688,I688)))</f>
        <v>6194</v>
      </c>
      <c r="L688" s="3">
        <f t="shared" si="51"/>
        <v>105298</v>
      </c>
      <c r="M688" s="25">
        <f>IF(J688&lt;'Параметры ПФ'!$N$7+0.01,E688*F688*G688,ROUNDDOWN('Параметры ПФ'!$N$7/IF(H688=0,I688,IF(I688&gt;H688,H688,I688)),0)*G688)</f>
        <v>680</v>
      </c>
      <c r="N688" s="19">
        <f t="shared" si="52"/>
        <v>0</v>
      </c>
      <c r="O688" s="66" t="b">
        <f t="shared" si="53"/>
        <v>1</v>
      </c>
      <c r="P688" s="67">
        <f t="shared" si="54"/>
        <v>72</v>
      </c>
    </row>
    <row r="689" spans="1:16" x14ac:dyDescent="0.45">
      <c r="A689" s="90" t="s">
        <v>69</v>
      </c>
      <c r="B689" s="90" t="s">
        <v>399</v>
      </c>
      <c r="C689" s="90" t="s">
        <v>15</v>
      </c>
      <c r="D689" s="91">
        <v>36</v>
      </c>
      <c r="E689" s="91">
        <v>20</v>
      </c>
      <c r="F689" s="92">
        <v>2</v>
      </c>
      <c r="G689" s="101">
        <v>16</v>
      </c>
      <c r="H689" s="68">
        <f t="array" ref="H689">INDEX('Нормативные затраты по МЗ'!$C$2:$C$132,MATCH(A689&amp;C689,'Нормативные затраты по МЗ'!$A$2:$A$132&amp;'Нормативные затраты по МЗ'!$B$2:$B$132,0))</f>
        <v>154.85</v>
      </c>
      <c r="I689" s="3">
        <f>HLOOKUP($C689,'Параметры ПФ'!$F$3:$K$4,2,FALSE)</f>
        <v>155.04</v>
      </c>
      <c r="J689" s="3">
        <f t="shared" si="50"/>
        <v>6194</v>
      </c>
      <c r="K689" s="4">
        <f>IF(J689&lt;'Параметры ПФ'!$N$7+0.01,'Стандартные программы'!J689,ROUNDDOWN('Параметры ПФ'!$N$7/IF(H689=0,I689,IF(I689&gt;H689,H689,I689)),0)*IF(H689=0,I689,IF(I689&gt;H689,H689,I689)))</f>
        <v>6194</v>
      </c>
      <c r="L689" s="3">
        <f t="shared" si="51"/>
        <v>99104</v>
      </c>
      <c r="M689" s="25">
        <f>IF(J689&lt;'Параметры ПФ'!$N$7+0.01,E689*F689*G689,ROUNDDOWN('Параметры ПФ'!$N$7/IF(H689=0,I689,IF(I689&gt;H689,H689,I689)),0)*G689)</f>
        <v>640</v>
      </c>
      <c r="N689" s="19">
        <f t="shared" si="52"/>
        <v>0</v>
      </c>
      <c r="O689" s="66" t="b">
        <f t="shared" si="53"/>
        <v>1</v>
      </c>
      <c r="P689" s="67">
        <f t="shared" si="54"/>
        <v>72</v>
      </c>
    </row>
    <row r="690" spans="1:16" x14ac:dyDescent="0.45">
      <c r="A690" s="90" t="s">
        <v>69</v>
      </c>
      <c r="B690" s="90" t="s">
        <v>400</v>
      </c>
      <c r="C690" s="90" t="s">
        <v>15</v>
      </c>
      <c r="D690" s="91">
        <v>36</v>
      </c>
      <c r="E690" s="91">
        <v>20</v>
      </c>
      <c r="F690" s="92">
        <v>2</v>
      </c>
      <c r="G690" s="101">
        <v>17</v>
      </c>
      <c r="H690" s="68">
        <f t="array" ref="H690">INDEX('Нормативные затраты по МЗ'!$C$2:$C$132,MATCH(A690&amp;C690,'Нормативные затраты по МЗ'!$A$2:$A$132&amp;'Нормативные затраты по МЗ'!$B$2:$B$132,0))</f>
        <v>154.85</v>
      </c>
      <c r="I690" s="3">
        <f>HLOOKUP($C690,'Параметры ПФ'!$F$3:$K$4,2,FALSE)</f>
        <v>155.04</v>
      </c>
      <c r="J690" s="3">
        <f t="shared" si="50"/>
        <v>6194</v>
      </c>
      <c r="K690" s="4">
        <f>IF(J690&lt;'Параметры ПФ'!$N$7+0.01,'Стандартные программы'!J690,ROUNDDOWN('Параметры ПФ'!$N$7/IF(H690=0,I690,IF(I690&gt;H690,H690,I690)),0)*IF(H690=0,I690,IF(I690&gt;H690,H690,I690)))</f>
        <v>6194</v>
      </c>
      <c r="L690" s="3">
        <f t="shared" si="51"/>
        <v>105298</v>
      </c>
      <c r="M690" s="25">
        <f>IF(J690&lt;'Параметры ПФ'!$N$7+0.01,E690*F690*G690,ROUNDDOWN('Параметры ПФ'!$N$7/IF(H690=0,I690,IF(I690&gt;H690,H690,I690)),0)*G690)</f>
        <v>680</v>
      </c>
      <c r="N690" s="19">
        <f t="shared" si="52"/>
        <v>0</v>
      </c>
      <c r="O690" s="66" t="b">
        <f t="shared" si="53"/>
        <v>1</v>
      </c>
      <c r="P690" s="67">
        <f t="shared" si="54"/>
        <v>72</v>
      </c>
    </row>
    <row r="691" spans="1:16" x14ac:dyDescent="0.45">
      <c r="A691" s="90" t="s">
        <v>69</v>
      </c>
      <c r="B691" s="90" t="s">
        <v>401</v>
      </c>
      <c r="C691" s="90" t="s">
        <v>15</v>
      </c>
      <c r="D691" s="91">
        <v>36</v>
      </c>
      <c r="E691" s="91">
        <v>20</v>
      </c>
      <c r="F691" s="92">
        <v>2</v>
      </c>
      <c r="G691" s="101">
        <v>17</v>
      </c>
      <c r="H691" s="68">
        <f t="array" ref="H691">INDEX('Нормативные затраты по МЗ'!$C$2:$C$132,MATCH(A691&amp;C691,'Нормативные затраты по МЗ'!$A$2:$A$132&amp;'Нормативные затраты по МЗ'!$B$2:$B$132,0))</f>
        <v>154.85</v>
      </c>
      <c r="I691" s="3">
        <f>HLOOKUP($C691,'Параметры ПФ'!$F$3:$K$4,2,FALSE)</f>
        <v>155.04</v>
      </c>
      <c r="J691" s="3">
        <f t="shared" si="50"/>
        <v>6194</v>
      </c>
      <c r="K691" s="4">
        <f>IF(J691&lt;'Параметры ПФ'!$N$7+0.01,'Стандартные программы'!J691,ROUNDDOWN('Параметры ПФ'!$N$7/IF(H691=0,I691,IF(I691&gt;H691,H691,I691)),0)*IF(H691=0,I691,IF(I691&gt;H691,H691,I691)))</f>
        <v>6194</v>
      </c>
      <c r="L691" s="3">
        <f t="shared" si="51"/>
        <v>105298</v>
      </c>
      <c r="M691" s="25">
        <f>IF(J691&lt;'Параметры ПФ'!$N$7+0.01,E691*F691*G691,ROUNDDOWN('Параметры ПФ'!$N$7/IF(H691=0,I691,IF(I691&gt;H691,H691,I691)),0)*G691)</f>
        <v>680</v>
      </c>
      <c r="N691" s="19">
        <f t="shared" si="52"/>
        <v>0</v>
      </c>
      <c r="O691" s="66" t="b">
        <f t="shared" si="53"/>
        <v>1</v>
      </c>
      <c r="P691" s="67">
        <f t="shared" si="54"/>
        <v>72</v>
      </c>
    </row>
    <row r="692" spans="1:16" x14ac:dyDescent="0.45">
      <c r="A692" s="90" t="s">
        <v>69</v>
      </c>
      <c r="B692" s="90" t="s">
        <v>402</v>
      </c>
      <c r="C692" s="90" t="s">
        <v>15</v>
      </c>
      <c r="D692" s="91">
        <v>36</v>
      </c>
      <c r="E692" s="91">
        <v>20</v>
      </c>
      <c r="F692" s="92">
        <v>2</v>
      </c>
      <c r="G692" s="101">
        <v>14</v>
      </c>
      <c r="H692" s="68">
        <f t="array" ref="H692">INDEX('Нормативные затраты по МЗ'!$C$2:$C$132,MATCH(A692&amp;C692,'Нормативные затраты по МЗ'!$A$2:$A$132&amp;'Нормативные затраты по МЗ'!$B$2:$B$132,0))</f>
        <v>154.85</v>
      </c>
      <c r="I692" s="3">
        <f>HLOOKUP($C692,'Параметры ПФ'!$F$3:$K$4,2,FALSE)</f>
        <v>155.04</v>
      </c>
      <c r="J692" s="3">
        <f t="shared" si="50"/>
        <v>6194</v>
      </c>
      <c r="K692" s="4">
        <f>IF(J692&lt;'Параметры ПФ'!$N$7+0.01,'Стандартные программы'!J692,ROUNDDOWN('Параметры ПФ'!$N$7/IF(H692=0,I692,IF(I692&gt;H692,H692,I692)),0)*IF(H692=0,I692,IF(I692&gt;H692,H692,I692)))</f>
        <v>6194</v>
      </c>
      <c r="L692" s="3">
        <f t="shared" si="51"/>
        <v>86716</v>
      </c>
      <c r="M692" s="25">
        <f>IF(J692&lt;'Параметры ПФ'!$N$7+0.01,E692*F692*G692,ROUNDDOWN('Параметры ПФ'!$N$7/IF(H692=0,I692,IF(I692&gt;H692,H692,I692)),0)*G692)</f>
        <v>560</v>
      </c>
      <c r="N692" s="19">
        <f t="shared" si="52"/>
        <v>0</v>
      </c>
      <c r="O692" s="66" t="b">
        <f t="shared" si="53"/>
        <v>1</v>
      </c>
      <c r="P692" s="67">
        <f t="shared" si="54"/>
        <v>72</v>
      </c>
    </row>
    <row r="693" spans="1:16" x14ac:dyDescent="0.45">
      <c r="A693" s="90" t="s">
        <v>69</v>
      </c>
      <c r="B693" s="90" t="s">
        <v>403</v>
      </c>
      <c r="C693" s="90" t="s">
        <v>15</v>
      </c>
      <c r="D693" s="91">
        <v>36</v>
      </c>
      <c r="E693" s="91">
        <v>20</v>
      </c>
      <c r="F693" s="92">
        <v>2</v>
      </c>
      <c r="G693" s="101">
        <v>11</v>
      </c>
      <c r="H693" s="68">
        <f t="array" ref="H693">INDEX('Нормативные затраты по МЗ'!$C$2:$C$132,MATCH(A693&amp;C693,'Нормативные затраты по МЗ'!$A$2:$A$132&amp;'Нормативные затраты по МЗ'!$B$2:$B$132,0))</f>
        <v>154.85</v>
      </c>
      <c r="I693" s="3">
        <f>HLOOKUP($C693,'Параметры ПФ'!$F$3:$K$4,2,FALSE)</f>
        <v>155.04</v>
      </c>
      <c r="J693" s="3">
        <f t="shared" si="50"/>
        <v>6194</v>
      </c>
      <c r="K693" s="4">
        <f>IF(J693&lt;'Параметры ПФ'!$N$7+0.01,'Стандартные программы'!J693,ROUNDDOWN('Параметры ПФ'!$N$7/IF(H693=0,I693,IF(I693&gt;H693,H693,I693)),0)*IF(H693=0,I693,IF(I693&gt;H693,H693,I693)))</f>
        <v>6194</v>
      </c>
      <c r="L693" s="3">
        <f t="shared" si="51"/>
        <v>68134</v>
      </c>
      <c r="M693" s="25">
        <f>IF(J693&lt;'Параметры ПФ'!$N$7+0.01,E693*F693*G693,ROUNDDOWN('Параметры ПФ'!$N$7/IF(H693=0,I693,IF(I693&gt;H693,H693,I693)),0)*G693)</f>
        <v>440</v>
      </c>
      <c r="N693" s="19">
        <f t="shared" si="52"/>
        <v>0</v>
      </c>
      <c r="O693" s="66" t="b">
        <f t="shared" si="53"/>
        <v>1</v>
      </c>
      <c r="P693" s="67">
        <f t="shared" si="54"/>
        <v>72</v>
      </c>
    </row>
    <row r="694" spans="1:16" x14ac:dyDescent="0.45">
      <c r="A694" s="90" t="s">
        <v>69</v>
      </c>
      <c r="B694" s="90" t="s">
        <v>404</v>
      </c>
      <c r="C694" s="90" t="s">
        <v>34</v>
      </c>
      <c r="D694" s="91">
        <v>36</v>
      </c>
      <c r="E694" s="91">
        <v>20</v>
      </c>
      <c r="F694" s="92">
        <v>2</v>
      </c>
      <c r="G694" s="101">
        <v>15</v>
      </c>
      <c r="H694" s="68">
        <f t="array" ref="H694">INDEX('Нормативные затраты по МЗ'!$C$2:$C$132,MATCH(A694&amp;C694,'Нормативные затраты по МЗ'!$A$2:$A$132&amp;'Нормативные затраты по МЗ'!$B$2:$B$132,0))</f>
        <v>154.85</v>
      </c>
      <c r="I694" s="3">
        <f>HLOOKUP($C694,'Параметры ПФ'!$F$3:$K$4,2,FALSE)</f>
        <v>155.04</v>
      </c>
      <c r="J694" s="3">
        <f t="shared" si="50"/>
        <v>6194</v>
      </c>
      <c r="K694" s="4">
        <f>IF(J694&lt;'Параметры ПФ'!$N$7+0.01,'Стандартные программы'!J694,ROUNDDOWN('Параметры ПФ'!$N$7/IF(H694=0,I694,IF(I694&gt;H694,H694,I694)),0)*IF(H694=0,I694,IF(I694&gt;H694,H694,I694)))</f>
        <v>6194</v>
      </c>
      <c r="L694" s="3">
        <f t="shared" si="51"/>
        <v>92910</v>
      </c>
      <c r="M694" s="25">
        <f>IF(J694&lt;'Параметры ПФ'!$N$7+0.01,E694*F694*G694,ROUNDDOWN('Параметры ПФ'!$N$7/IF(H694=0,I694,IF(I694&gt;H694,H694,I694)),0)*G694)</f>
        <v>600</v>
      </c>
      <c r="N694" s="19">
        <f t="shared" si="52"/>
        <v>0</v>
      </c>
      <c r="O694" s="66" t="b">
        <f t="shared" si="53"/>
        <v>1</v>
      </c>
      <c r="P694" s="67">
        <f t="shared" si="54"/>
        <v>72</v>
      </c>
    </row>
    <row r="695" spans="1:16" x14ac:dyDescent="0.45">
      <c r="A695" s="90" t="s">
        <v>69</v>
      </c>
      <c r="B695" s="90" t="s">
        <v>405</v>
      </c>
      <c r="C695" s="90" t="s">
        <v>34</v>
      </c>
      <c r="D695" s="91">
        <v>36</v>
      </c>
      <c r="E695" s="91">
        <v>20</v>
      </c>
      <c r="F695" s="92">
        <v>2</v>
      </c>
      <c r="G695" s="101">
        <v>18</v>
      </c>
      <c r="H695" s="68">
        <f t="array" ref="H695">INDEX('Нормативные затраты по МЗ'!$C$2:$C$132,MATCH(A695&amp;C695,'Нормативные затраты по МЗ'!$A$2:$A$132&amp;'Нормативные затраты по МЗ'!$B$2:$B$132,0))</f>
        <v>154.85</v>
      </c>
      <c r="I695" s="3">
        <f>HLOOKUP($C695,'Параметры ПФ'!$F$3:$K$4,2,FALSE)</f>
        <v>155.04</v>
      </c>
      <c r="J695" s="3">
        <f t="shared" si="50"/>
        <v>6194</v>
      </c>
      <c r="K695" s="4">
        <f>IF(J695&lt;'Параметры ПФ'!$N$7+0.01,'Стандартные программы'!J695,ROUNDDOWN('Параметры ПФ'!$N$7/IF(H695=0,I695,IF(I695&gt;H695,H695,I695)),0)*IF(H695=0,I695,IF(I695&gt;H695,H695,I695)))</f>
        <v>6194</v>
      </c>
      <c r="L695" s="3">
        <f t="shared" si="51"/>
        <v>111492</v>
      </c>
      <c r="M695" s="25">
        <f>IF(J695&lt;'Параметры ПФ'!$N$7+0.01,E695*F695*G695,ROUNDDOWN('Параметры ПФ'!$N$7/IF(H695=0,I695,IF(I695&gt;H695,H695,I695)),0)*G695)</f>
        <v>720</v>
      </c>
      <c r="N695" s="19">
        <f t="shared" si="52"/>
        <v>0</v>
      </c>
      <c r="O695" s="66" t="b">
        <f t="shared" si="53"/>
        <v>1</v>
      </c>
      <c r="P695" s="67">
        <f t="shared" si="54"/>
        <v>72</v>
      </c>
    </row>
    <row r="696" spans="1:16" x14ac:dyDescent="0.45">
      <c r="A696" s="90" t="s">
        <v>69</v>
      </c>
      <c r="B696" s="90" t="s">
        <v>406</v>
      </c>
      <c r="C696" s="90" t="s">
        <v>34</v>
      </c>
      <c r="D696" s="91">
        <v>36</v>
      </c>
      <c r="E696" s="91">
        <v>20</v>
      </c>
      <c r="F696" s="92">
        <v>2</v>
      </c>
      <c r="G696" s="101">
        <v>23</v>
      </c>
      <c r="H696" s="68">
        <f t="array" ref="H696">INDEX('Нормативные затраты по МЗ'!$C$2:$C$132,MATCH(A696&amp;C696,'Нормативные затраты по МЗ'!$A$2:$A$132&amp;'Нормативные затраты по МЗ'!$B$2:$B$132,0))</f>
        <v>154.85</v>
      </c>
      <c r="I696" s="3">
        <f>HLOOKUP($C696,'Параметры ПФ'!$F$3:$K$4,2,FALSE)</f>
        <v>155.04</v>
      </c>
      <c r="J696" s="3">
        <f t="shared" si="50"/>
        <v>6194</v>
      </c>
      <c r="K696" s="4">
        <f>IF(J696&lt;'Параметры ПФ'!$N$7+0.01,'Стандартные программы'!J696,ROUNDDOWN('Параметры ПФ'!$N$7/IF(H696=0,I696,IF(I696&gt;H696,H696,I696)),0)*IF(H696=0,I696,IF(I696&gt;H696,H696,I696)))</f>
        <v>6194</v>
      </c>
      <c r="L696" s="3">
        <f t="shared" si="51"/>
        <v>142462</v>
      </c>
      <c r="M696" s="25">
        <f>IF(J696&lt;'Параметры ПФ'!$N$7+0.01,E696*F696*G696,ROUNDDOWN('Параметры ПФ'!$N$7/IF(H696=0,I696,IF(I696&gt;H696,H696,I696)),0)*G696)</f>
        <v>920</v>
      </c>
      <c r="N696" s="19">
        <f t="shared" si="52"/>
        <v>0</v>
      </c>
      <c r="O696" s="66" t="b">
        <f t="shared" si="53"/>
        <v>1</v>
      </c>
      <c r="P696" s="67">
        <f t="shared" si="54"/>
        <v>72</v>
      </c>
    </row>
    <row r="697" spans="1:16" x14ac:dyDescent="0.45">
      <c r="A697" s="90" t="s">
        <v>69</v>
      </c>
      <c r="B697" s="90" t="s">
        <v>407</v>
      </c>
      <c r="C697" s="90" t="s">
        <v>16</v>
      </c>
      <c r="D697" s="91">
        <v>36</v>
      </c>
      <c r="E697" s="91">
        <v>20</v>
      </c>
      <c r="F697" s="92">
        <v>2</v>
      </c>
      <c r="G697" s="101">
        <v>16</v>
      </c>
      <c r="H697" s="68">
        <f t="array" ref="H697">INDEX('Нормативные затраты по МЗ'!$C$2:$C$132,MATCH(A697&amp;C697,'Нормативные затраты по МЗ'!$A$2:$A$132&amp;'Нормативные затраты по МЗ'!$B$2:$B$132,0))</f>
        <v>154.85</v>
      </c>
      <c r="I697" s="3">
        <f>HLOOKUP($C697,'Параметры ПФ'!$F$3:$K$4,2,FALSE)</f>
        <v>155.04</v>
      </c>
      <c r="J697" s="3">
        <f t="shared" si="50"/>
        <v>6194</v>
      </c>
      <c r="K697" s="4">
        <f>IF(J697&lt;'Параметры ПФ'!$N$7+0.01,'Стандартные программы'!J697,ROUNDDOWN('Параметры ПФ'!$N$7/IF(H697=0,I697,IF(I697&gt;H697,H697,I697)),0)*IF(H697=0,I697,IF(I697&gt;H697,H697,I697)))</f>
        <v>6194</v>
      </c>
      <c r="L697" s="3">
        <f t="shared" si="51"/>
        <v>99104</v>
      </c>
      <c r="M697" s="25">
        <f>IF(J697&lt;'Параметры ПФ'!$N$7+0.01,E697*F697*G697,ROUNDDOWN('Параметры ПФ'!$N$7/IF(H697=0,I697,IF(I697&gt;H697,H697,I697)),0)*G697)</f>
        <v>640</v>
      </c>
      <c r="N697" s="19">
        <f t="shared" si="52"/>
        <v>0</v>
      </c>
      <c r="O697" s="66" t="b">
        <f t="shared" si="53"/>
        <v>1</v>
      </c>
      <c r="P697" s="67">
        <f t="shared" si="54"/>
        <v>72</v>
      </c>
    </row>
    <row r="698" spans="1:16" x14ac:dyDescent="0.45">
      <c r="A698" s="90" t="s">
        <v>69</v>
      </c>
      <c r="B698" s="90" t="s">
        <v>408</v>
      </c>
      <c r="C698" s="90" t="s">
        <v>34</v>
      </c>
      <c r="D698" s="91">
        <v>36</v>
      </c>
      <c r="E698" s="91">
        <v>20</v>
      </c>
      <c r="F698" s="92">
        <v>2</v>
      </c>
      <c r="G698" s="101">
        <v>18</v>
      </c>
      <c r="H698" s="68">
        <f t="array" ref="H698">INDEX('Нормативные затраты по МЗ'!$C$2:$C$132,MATCH(A698&amp;C698,'Нормативные затраты по МЗ'!$A$2:$A$132&amp;'Нормативные затраты по МЗ'!$B$2:$B$132,0))</f>
        <v>154.85</v>
      </c>
      <c r="I698" s="3">
        <f>HLOOKUP($C698,'Параметры ПФ'!$F$3:$K$4,2,FALSE)</f>
        <v>155.04</v>
      </c>
      <c r="J698" s="3">
        <f t="shared" si="50"/>
        <v>6194</v>
      </c>
      <c r="K698" s="4">
        <f>IF(J698&lt;'Параметры ПФ'!$N$7+0.01,'Стандартные программы'!J698,ROUNDDOWN('Параметры ПФ'!$N$7/IF(H698=0,I698,IF(I698&gt;H698,H698,I698)),0)*IF(H698=0,I698,IF(I698&gt;H698,H698,I698)))</f>
        <v>6194</v>
      </c>
      <c r="L698" s="3">
        <f t="shared" si="51"/>
        <v>111492</v>
      </c>
      <c r="M698" s="25">
        <f>IF(J698&lt;'Параметры ПФ'!$N$7+0.01,E698*F698*G698,ROUNDDOWN('Параметры ПФ'!$N$7/IF(H698=0,I698,IF(I698&gt;H698,H698,I698)),0)*G698)</f>
        <v>720</v>
      </c>
      <c r="N698" s="19">
        <f t="shared" si="52"/>
        <v>0</v>
      </c>
      <c r="O698" s="66" t="b">
        <f t="shared" si="53"/>
        <v>1</v>
      </c>
      <c r="P698" s="67">
        <f t="shared" si="54"/>
        <v>72</v>
      </c>
    </row>
    <row r="699" spans="1:16" x14ac:dyDescent="0.45">
      <c r="A699" s="90" t="s">
        <v>69</v>
      </c>
      <c r="B699" s="90" t="s">
        <v>409</v>
      </c>
      <c r="C699" s="90" t="s">
        <v>16</v>
      </c>
      <c r="D699" s="91">
        <v>36</v>
      </c>
      <c r="E699" s="91">
        <v>20</v>
      </c>
      <c r="F699" s="92">
        <v>2</v>
      </c>
      <c r="G699" s="101">
        <v>16</v>
      </c>
      <c r="H699" s="68">
        <f t="array" ref="H699">INDEX('Нормативные затраты по МЗ'!$C$2:$C$132,MATCH(A699&amp;C699,'Нормативные затраты по МЗ'!$A$2:$A$132&amp;'Нормативные затраты по МЗ'!$B$2:$B$132,0))</f>
        <v>154.85</v>
      </c>
      <c r="I699" s="3">
        <f>HLOOKUP($C699,'Параметры ПФ'!$F$3:$K$4,2,FALSE)</f>
        <v>155.04</v>
      </c>
      <c r="J699" s="3">
        <f t="shared" si="50"/>
        <v>6194</v>
      </c>
      <c r="K699" s="4">
        <f>IF(J699&lt;'Параметры ПФ'!$N$7+0.01,'Стандартные программы'!J699,ROUNDDOWN('Параметры ПФ'!$N$7/IF(H699=0,I699,IF(I699&gt;H699,H699,I699)),0)*IF(H699=0,I699,IF(I699&gt;H699,H699,I699)))</f>
        <v>6194</v>
      </c>
      <c r="L699" s="3">
        <f t="shared" si="51"/>
        <v>99104</v>
      </c>
      <c r="M699" s="25">
        <f>IF(J699&lt;'Параметры ПФ'!$N$7+0.01,E699*F699*G699,ROUNDDOWN('Параметры ПФ'!$N$7/IF(H699=0,I699,IF(I699&gt;H699,H699,I699)),0)*G699)</f>
        <v>640</v>
      </c>
      <c r="N699" s="19">
        <f t="shared" si="52"/>
        <v>0</v>
      </c>
      <c r="O699" s="66" t="b">
        <f t="shared" si="53"/>
        <v>1</v>
      </c>
      <c r="P699" s="67">
        <f t="shared" si="54"/>
        <v>72</v>
      </c>
    </row>
    <row r="700" spans="1:16" x14ac:dyDescent="0.45">
      <c r="A700" s="90" t="s">
        <v>69</v>
      </c>
      <c r="B700" s="90" t="s">
        <v>410</v>
      </c>
      <c r="C700" s="90" t="s">
        <v>16</v>
      </c>
      <c r="D700" s="91">
        <v>36</v>
      </c>
      <c r="E700" s="91">
        <v>20</v>
      </c>
      <c r="F700" s="92">
        <v>2</v>
      </c>
      <c r="G700" s="101">
        <v>14</v>
      </c>
      <c r="H700" s="68">
        <f t="array" ref="H700">INDEX('Нормативные затраты по МЗ'!$C$2:$C$132,MATCH(A700&amp;C700,'Нормативные затраты по МЗ'!$A$2:$A$132&amp;'Нормативные затраты по МЗ'!$B$2:$B$132,0))</f>
        <v>154.85</v>
      </c>
      <c r="I700" s="3">
        <f>HLOOKUP($C700,'Параметры ПФ'!$F$3:$K$4,2,FALSE)</f>
        <v>155.04</v>
      </c>
      <c r="J700" s="3">
        <f t="shared" si="50"/>
        <v>6194</v>
      </c>
      <c r="K700" s="4">
        <f>IF(J700&lt;'Параметры ПФ'!$N$7+0.01,'Стандартные программы'!J700,ROUNDDOWN('Параметры ПФ'!$N$7/IF(H700=0,I700,IF(I700&gt;H700,H700,I700)),0)*IF(H700=0,I700,IF(I700&gt;H700,H700,I700)))</f>
        <v>6194</v>
      </c>
      <c r="L700" s="3">
        <f t="shared" si="51"/>
        <v>86716</v>
      </c>
      <c r="M700" s="25">
        <f>IF(J700&lt;'Параметры ПФ'!$N$7+0.01,E700*F700*G700,ROUNDDOWN('Параметры ПФ'!$N$7/IF(H700=0,I700,IF(I700&gt;H700,H700,I700)),0)*G700)</f>
        <v>560</v>
      </c>
      <c r="N700" s="19">
        <f t="shared" si="52"/>
        <v>0</v>
      </c>
      <c r="O700" s="66" t="b">
        <f t="shared" si="53"/>
        <v>1</v>
      </c>
      <c r="P700" s="67">
        <f t="shared" si="54"/>
        <v>72</v>
      </c>
    </row>
    <row r="701" spans="1:16" x14ac:dyDescent="0.45">
      <c r="A701" s="90" t="s">
        <v>69</v>
      </c>
      <c r="B701" s="90" t="s">
        <v>411</v>
      </c>
      <c r="C701" s="90" t="s">
        <v>16</v>
      </c>
      <c r="D701" s="91">
        <v>36</v>
      </c>
      <c r="E701" s="91">
        <v>20</v>
      </c>
      <c r="F701" s="92">
        <v>2</v>
      </c>
      <c r="G701" s="101">
        <v>6</v>
      </c>
      <c r="H701" s="68">
        <f t="array" ref="H701">INDEX('Нормативные затраты по МЗ'!$C$2:$C$132,MATCH(A701&amp;C701,'Нормативные затраты по МЗ'!$A$2:$A$132&amp;'Нормативные затраты по МЗ'!$B$2:$B$132,0))</f>
        <v>154.85</v>
      </c>
      <c r="I701" s="3">
        <f>HLOOKUP($C701,'Параметры ПФ'!$F$3:$K$4,2,FALSE)</f>
        <v>155.04</v>
      </c>
      <c r="J701" s="3">
        <f t="shared" si="50"/>
        <v>6194</v>
      </c>
      <c r="K701" s="4">
        <f>IF(J701&lt;'Параметры ПФ'!$N$7+0.01,'Стандартные программы'!J701,ROUNDDOWN('Параметры ПФ'!$N$7/IF(H701=0,I701,IF(I701&gt;H701,H701,I701)),0)*IF(H701=0,I701,IF(I701&gt;H701,H701,I701)))</f>
        <v>6194</v>
      </c>
      <c r="L701" s="3">
        <f t="shared" si="51"/>
        <v>37164</v>
      </c>
      <c r="M701" s="25">
        <f>IF(J701&lt;'Параметры ПФ'!$N$7+0.01,E701*F701*G701,ROUNDDOWN('Параметры ПФ'!$N$7/IF(H701=0,I701,IF(I701&gt;H701,H701,I701)),0)*G701)</f>
        <v>240</v>
      </c>
      <c r="N701" s="19">
        <f t="shared" si="52"/>
        <v>0</v>
      </c>
      <c r="O701" s="66" t="b">
        <f t="shared" si="53"/>
        <v>1</v>
      </c>
      <c r="P701" s="67">
        <f t="shared" si="54"/>
        <v>72</v>
      </c>
    </row>
    <row r="702" spans="1:16" x14ac:dyDescent="0.45">
      <c r="A702" s="90" t="s">
        <v>69</v>
      </c>
      <c r="B702" s="90" t="s">
        <v>412</v>
      </c>
      <c r="C702" s="90" t="s">
        <v>16</v>
      </c>
      <c r="D702" s="91">
        <v>36</v>
      </c>
      <c r="E702" s="91">
        <v>20</v>
      </c>
      <c r="F702" s="92">
        <v>2</v>
      </c>
      <c r="G702" s="101">
        <v>12</v>
      </c>
      <c r="H702" s="68">
        <f t="array" ref="H702">INDEX('Нормативные затраты по МЗ'!$C$2:$C$132,MATCH(A702&amp;C702,'Нормативные затраты по МЗ'!$A$2:$A$132&amp;'Нормативные затраты по МЗ'!$B$2:$B$132,0))</f>
        <v>154.85</v>
      </c>
      <c r="I702" s="3">
        <f>HLOOKUP($C702,'Параметры ПФ'!$F$3:$K$4,2,FALSE)</f>
        <v>155.04</v>
      </c>
      <c r="J702" s="3">
        <f t="shared" si="50"/>
        <v>6194</v>
      </c>
      <c r="K702" s="4">
        <f>IF(J702&lt;'Параметры ПФ'!$N$7+0.01,'Стандартные программы'!J702,ROUNDDOWN('Параметры ПФ'!$N$7/IF(H702=0,I702,IF(I702&gt;H702,H702,I702)),0)*IF(H702=0,I702,IF(I702&gt;H702,H702,I702)))</f>
        <v>6194</v>
      </c>
      <c r="L702" s="3">
        <f t="shared" si="51"/>
        <v>74328</v>
      </c>
      <c r="M702" s="25">
        <f>IF(J702&lt;'Параметры ПФ'!$N$7+0.01,E702*F702*G702,ROUNDDOWN('Параметры ПФ'!$N$7/IF(H702=0,I702,IF(I702&gt;H702,H702,I702)),0)*G702)</f>
        <v>480</v>
      </c>
      <c r="N702" s="19">
        <f t="shared" si="52"/>
        <v>0</v>
      </c>
      <c r="O702" s="66" t="b">
        <f t="shared" si="53"/>
        <v>1</v>
      </c>
      <c r="P702" s="67">
        <f t="shared" si="54"/>
        <v>72</v>
      </c>
    </row>
    <row r="703" spans="1:16" x14ac:dyDescent="0.45">
      <c r="A703" s="90" t="s">
        <v>69</v>
      </c>
      <c r="B703" s="90" t="s">
        <v>413</v>
      </c>
      <c r="C703" s="90" t="s">
        <v>14</v>
      </c>
      <c r="D703" s="91">
        <v>36</v>
      </c>
      <c r="E703" s="91">
        <v>20</v>
      </c>
      <c r="F703" s="92">
        <v>2</v>
      </c>
      <c r="G703" s="101">
        <v>17</v>
      </c>
      <c r="H703" s="68">
        <f t="array" ref="H703">INDEX('Нормативные затраты по МЗ'!$C$2:$C$132,MATCH(A703&amp;C703,'Нормативные затраты по МЗ'!$A$2:$A$132&amp;'Нормативные затраты по МЗ'!$B$2:$B$132,0))</f>
        <v>154.85</v>
      </c>
      <c r="I703" s="3">
        <f>HLOOKUP($C703,'Параметры ПФ'!$F$3:$K$4,2,FALSE)</f>
        <v>155.04</v>
      </c>
      <c r="J703" s="3">
        <f t="shared" si="50"/>
        <v>6194</v>
      </c>
      <c r="K703" s="4">
        <f>IF(J703&lt;'Параметры ПФ'!$N$7+0.01,'Стандартные программы'!J703,ROUNDDOWN('Параметры ПФ'!$N$7/IF(H703=0,I703,IF(I703&gt;H703,H703,I703)),0)*IF(H703=0,I703,IF(I703&gt;H703,H703,I703)))</f>
        <v>6194</v>
      </c>
      <c r="L703" s="3">
        <f t="shared" si="51"/>
        <v>105298</v>
      </c>
      <c r="M703" s="25">
        <f>IF(J703&lt;'Параметры ПФ'!$N$7+0.01,E703*F703*G703,ROUNDDOWN('Параметры ПФ'!$N$7/IF(H703=0,I703,IF(I703&gt;H703,H703,I703)),0)*G703)</f>
        <v>680</v>
      </c>
      <c r="N703" s="19">
        <f t="shared" si="52"/>
        <v>0</v>
      </c>
      <c r="O703" s="66" t="b">
        <f t="shared" si="53"/>
        <v>1</v>
      </c>
      <c r="P703" s="67">
        <f t="shared" si="54"/>
        <v>72</v>
      </c>
    </row>
    <row r="704" spans="1:16" x14ac:dyDescent="0.45">
      <c r="A704" s="90" t="s">
        <v>69</v>
      </c>
      <c r="B704" s="90" t="s">
        <v>414</v>
      </c>
      <c r="C704" s="90" t="s">
        <v>14</v>
      </c>
      <c r="D704" s="91">
        <v>36</v>
      </c>
      <c r="E704" s="91">
        <v>20</v>
      </c>
      <c r="F704" s="92">
        <v>2</v>
      </c>
      <c r="G704" s="101">
        <v>19</v>
      </c>
      <c r="H704" s="68">
        <f t="array" ref="H704">INDEX('Нормативные затраты по МЗ'!$C$2:$C$132,MATCH(A704&amp;C704,'Нормативные затраты по МЗ'!$A$2:$A$132&amp;'Нормативные затраты по МЗ'!$B$2:$B$132,0))</f>
        <v>154.85</v>
      </c>
      <c r="I704" s="3">
        <f>HLOOKUP($C704,'Параметры ПФ'!$F$3:$K$4,2,FALSE)</f>
        <v>155.04</v>
      </c>
      <c r="J704" s="3">
        <f t="shared" si="50"/>
        <v>6194</v>
      </c>
      <c r="K704" s="4">
        <f>IF(J704&lt;'Параметры ПФ'!$N$7+0.01,'Стандартные программы'!J704,ROUNDDOWN('Параметры ПФ'!$N$7/IF(H704=0,I704,IF(I704&gt;H704,H704,I704)),0)*IF(H704=0,I704,IF(I704&gt;H704,H704,I704)))</f>
        <v>6194</v>
      </c>
      <c r="L704" s="3">
        <f t="shared" si="51"/>
        <v>117686</v>
      </c>
      <c r="M704" s="25">
        <f>IF(J704&lt;'Параметры ПФ'!$N$7+0.01,E704*F704*G704,ROUNDDOWN('Параметры ПФ'!$N$7/IF(H704=0,I704,IF(I704&gt;H704,H704,I704)),0)*G704)</f>
        <v>760</v>
      </c>
      <c r="N704" s="19">
        <f t="shared" si="52"/>
        <v>0</v>
      </c>
      <c r="O704" s="66" t="b">
        <f t="shared" si="53"/>
        <v>1</v>
      </c>
      <c r="P704" s="67">
        <f t="shared" si="54"/>
        <v>72</v>
      </c>
    </row>
    <row r="705" spans="1:16" x14ac:dyDescent="0.45">
      <c r="A705" s="90" t="s">
        <v>69</v>
      </c>
      <c r="B705" s="90" t="s">
        <v>415</v>
      </c>
      <c r="C705" s="90" t="s">
        <v>14</v>
      </c>
      <c r="D705" s="91">
        <v>36</v>
      </c>
      <c r="E705" s="91">
        <v>20</v>
      </c>
      <c r="F705" s="92">
        <v>2</v>
      </c>
      <c r="G705" s="101">
        <v>20</v>
      </c>
      <c r="H705" s="68">
        <f t="array" ref="H705">INDEX('Нормативные затраты по МЗ'!$C$2:$C$132,MATCH(A705&amp;C705,'Нормативные затраты по МЗ'!$A$2:$A$132&amp;'Нормативные затраты по МЗ'!$B$2:$B$132,0))</f>
        <v>154.85</v>
      </c>
      <c r="I705" s="3">
        <f>HLOOKUP($C705,'Параметры ПФ'!$F$3:$K$4,2,FALSE)</f>
        <v>155.04</v>
      </c>
      <c r="J705" s="3">
        <f t="shared" si="50"/>
        <v>6194</v>
      </c>
      <c r="K705" s="4">
        <f>IF(J705&lt;'Параметры ПФ'!$N$7+0.01,'Стандартные программы'!J705,ROUNDDOWN('Параметры ПФ'!$N$7/IF(H705=0,I705,IF(I705&gt;H705,H705,I705)),0)*IF(H705=0,I705,IF(I705&gt;H705,H705,I705)))</f>
        <v>6194</v>
      </c>
      <c r="L705" s="3">
        <f t="shared" si="51"/>
        <v>123880</v>
      </c>
      <c r="M705" s="25">
        <f>IF(J705&lt;'Параметры ПФ'!$N$7+0.01,E705*F705*G705,ROUNDDOWN('Параметры ПФ'!$N$7/IF(H705=0,I705,IF(I705&gt;H705,H705,I705)),0)*G705)</f>
        <v>800</v>
      </c>
      <c r="N705" s="19">
        <f t="shared" si="52"/>
        <v>0</v>
      </c>
      <c r="O705" s="66" t="b">
        <f t="shared" si="53"/>
        <v>1</v>
      </c>
      <c r="P705" s="67">
        <f t="shared" si="54"/>
        <v>72</v>
      </c>
    </row>
    <row r="706" spans="1:16" x14ac:dyDescent="0.45">
      <c r="A706" s="90" t="s">
        <v>69</v>
      </c>
      <c r="B706" s="90" t="s">
        <v>416</v>
      </c>
      <c r="C706" s="90" t="s">
        <v>1</v>
      </c>
      <c r="D706" s="91">
        <v>36</v>
      </c>
      <c r="E706" s="91">
        <v>20</v>
      </c>
      <c r="F706" s="92">
        <v>2</v>
      </c>
      <c r="G706" s="101">
        <v>24</v>
      </c>
      <c r="H706" s="68">
        <f t="array" ref="H706">INDEX('Нормативные затраты по МЗ'!$C$2:$C$132,MATCH(A706&amp;C706,'Нормативные затраты по МЗ'!$A$2:$A$132&amp;'Нормативные затраты по МЗ'!$B$2:$B$132,0))</f>
        <v>154.85</v>
      </c>
      <c r="I706" s="3">
        <f>HLOOKUP($C706,'Параметры ПФ'!$F$3:$K$4,2,FALSE)</f>
        <v>155.04</v>
      </c>
      <c r="J706" s="3">
        <f t="shared" ref="J706:J769" si="55">IF(H706=0,I706*F706*E706,IF(I706&gt;H706,H706*F706*E706,I706*F706*E706))</f>
        <v>6194</v>
      </c>
      <c r="K706" s="4">
        <f>IF(J706&lt;'Параметры ПФ'!$N$7+0.01,'Стандартные программы'!J706,ROUNDDOWN('Параметры ПФ'!$N$7/IF(H706=0,I706,IF(I706&gt;H706,H706,I706)),0)*IF(H706=0,I706,IF(I706&gt;H706,H706,I706)))</f>
        <v>6194</v>
      </c>
      <c r="L706" s="3">
        <f t="shared" ref="L706:L769" si="56">K706*G706</f>
        <v>148656</v>
      </c>
      <c r="M706" s="25">
        <f>IF(J706&lt;'Параметры ПФ'!$N$7+0.01,E706*F706*G706,ROUNDDOWN('Параметры ПФ'!$N$7/IF(H706=0,I706,IF(I706&gt;H706,H706,I706)),0)*G706)</f>
        <v>960</v>
      </c>
      <c r="N706" s="19">
        <f t="shared" ref="N706:N769" si="57">IF(H706=0,I706*F706*E706,IF(I706&gt;H706,H706*F706*E706,I706*F706*E706))-K706</f>
        <v>0</v>
      </c>
      <c r="O706" s="66" t="b">
        <f t="shared" ref="O706:O769" si="58">IF(I706&gt;=H706,TRUE,FALSE)</f>
        <v>1</v>
      </c>
      <c r="P706" s="67">
        <f t="shared" ref="P706:P769" si="59">D706*F706</f>
        <v>72</v>
      </c>
    </row>
    <row r="707" spans="1:16" x14ac:dyDescent="0.45">
      <c r="A707" s="90" t="s">
        <v>69</v>
      </c>
      <c r="B707" s="90" t="s">
        <v>417</v>
      </c>
      <c r="C707" s="90" t="s">
        <v>1</v>
      </c>
      <c r="D707" s="91">
        <v>36</v>
      </c>
      <c r="E707" s="91">
        <v>20</v>
      </c>
      <c r="F707" s="92">
        <v>2</v>
      </c>
      <c r="G707" s="101">
        <v>21</v>
      </c>
      <c r="H707" s="68">
        <f t="array" ref="H707">INDEX('Нормативные затраты по МЗ'!$C$2:$C$132,MATCH(A707&amp;C707,'Нормативные затраты по МЗ'!$A$2:$A$132&amp;'Нормативные затраты по МЗ'!$B$2:$B$132,0))</f>
        <v>154.85</v>
      </c>
      <c r="I707" s="3">
        <f>HLOOKUP($C707,'Параметры ПФ'!$F$3:$K$4,2,FALSE)</f>
        <v>155.04</v>
      </c>
      <c r="J707" s="3">
        <f t="shared" si="55"/>
        <v>6194</v>
      </c>
      <c r="K707" s="4">
        <f>IF(J707&lt;'Параметры ПФ'!$N$7+0.01,'Стандартные программы'!J707,ROUNDDOWN('Параметры ПФ'!$N$7/IF(H707=0,I707,IF(I707&gt;H707,H707,I707)),0)*IF(H707=0,I707,IF(I707&gt;H707,H707,I707)))</f>
        <v>6194</v>
      </c>
      <c r="L707" s="3">
        <f t="shared" si="56"/>
        <v>130074</v>
      </c>
      <c r="M707" s="25">
        <f>IF(J707&lt;'Параметры ПФ'!$N$7+0.01,E707*F707*G707,ROUNDDOWN('Параметры ПФ'!$N$7/IF(H707=0,I707,IF(I707&gt;H707,H707,I707)),0)*G707)</f>
        <v>840</v>
      </c>
      <c r="N707" s="19">
        <f t="shared" si="57"/>
        <v>0</v>
      </c>
      <c r="O707" s="66" t="b">
        <f t="shared" si="58"/>
        <v>1</v>
      </c>
      <c r="P707" s="67">
        <f t="shared" si="59"/>
        <v>72</v>
      </c>
    </row>
    <row r="708" spans="1:16" x14ac:dyDescent="0.45">
      <c r="A708" s="90" t="s">
        <v>69</v>
      </c>
      <c r="B708" s="90" t="s">
        <v>418</v>
      </c>
      <c r="C708" s="90" t="s">
        <v>1</v>
      </c>
      <c r="D708" s="91">
        <v>36</v>
      </c>
      <c r="E708" s="91">
        <v>20</v>
      </c>
      <c r="F708" s="92">
        <v>2</v>
      </c>
      <c r="G708" s="101">
        <v>14</v>
      </c>
      <c r="H708" s="68">
        <f t="array" ref="H708">INDEX('Нормативные затраты по МЗ'!$C$2:$C$132,MATCH(A708&amp;C708,'Нормативные затраты по МЗ'!$A$2:$A$132&amp;'Нормативные затраты по МЗ'!$B$2:$B$132,0))</f>
        <v>154.85</v>
      </c>
      <c r="I708" s="3">
        <f>HLOOKUP($C708,'Параметры ПФ'!$F$3:$K$4,2,FALSE)</f>
        <v>155.04</v>
      </c>
      <c r="J708" s="3">
        <f t="shared" si="55"/>
        <v>6194</v>
      </c>
      <c r="K708" s="4">
        <f>IF(J708&lt;'Параметры ПФ'!$N$7+0.01,'Стандартные программы'!J708,ROUNDDOWN('Параметры ПФ'!$N$7/IF(H708=0,I708,IF(I708&gt;H708,H708,I708)),0)*IF(H708=0,I708,IF(I708&gt;H708,H708,I708)))</f>
        <v>6194</v>
      </c>
      <c r="L708" s="3">
        <f t="shared" si="56"/>
        <v>86716</v>
      </c>
      <c r="M708" s="25">
        <f>IF(J708&lt;'Параметры ПФ'!$N$7+0.01,E708*F708*G708,ROUNDDOWN('Параметры ПФ'!$N$7/IF(H708=0,I708,IF(I708&gt;H708,H708,I708)),0)*G708)</f>
        <v>560</v>
      </c>
      <c r="N708" s="19">
        <f t="shared" si="57"/>
        <v>0</v>
      </c>
      <c r="O708" s="66" t="b">
        <f t="shared" si="58"/>
        <v>1</v>
      </c>
      <c r="P708" s="67">
        <f t="shared" si="59"/>
        <v>72</v>
      </c>
    </row>
    <row r="709" spans="1:16" x14ac:dyDescent="0.45">
      <c r="A709" s="90" t="s">
        <v>69</v>
      </c>
      <c r="B709" s="90" t="s">
        <v>419</v>
      </c>
      <c r="C709" s="90" t="s">
        <v>1</v>
      </c>
      <c r="D709" s="91">
        <v>36</v>
      </c>
      <c r="E709" s="91">
        <v>20</v>
      </c>
      <c r="F709" s="92">
        <v>2</v>
      </c>
      <c r="G709" s="101">
        <v>13</v>
      </c>
      <c r="H709" s="68">
        <f t="array" ref="H709">INDEX('Нормативные затраты по МЗ'!$C$2:$C$132,MATCH(A709&amp;C709,'Нормативные затраты по МЗ'!$A$2:$A$132&amp;'Нормативные затраты по МЗ'!$B$2:$B$132,0))</f>
        <v>154.85</v>
      </c>
      <c r="I709" s="3">
        <f>HLOOKUP($C709,'Параметры ПФ'!$F$3:$K$4,2,FALSE)</f>
        <v>155.04</v>
      </c>
      <c r="J709" s="3">
        <f t="shared" si="55"/>
        <v>6194</v>
      </c>
      <c r="K709" s="4">
        <f>IF(J709&lt;'Параметры ПФ'!$N$7+0.01,'Стандартные программы'!J709,ROUNDDOWN('Параметры ПФ'!$N$7/IF(H709=0,I709,IF(I709&gt;H709,H709,I709)),0)*IF(H709=0,I709,IF(I709&gt;H709,H709,I709)))</f>
        <v>6194</v>
      </c>
      <c r="L709" s="3">
        <f t="shared" si="56"/>
        <v>80522</v>
      </c>
      <c r="M709" s="25">
        <f>IF(J709&lt;'Параметры ПФ'!$N$7+0.01,E709*F709*G709,ROUNDDOWN('Параметры ПФ'!$N$7/IF(H709=0,I709,IF(I709&gt;H709,H709,I709)),0)*G709)</f>
        <v>520</v>
      </c>
      <c r="N709" s="19">
        <f t="shared" si="57"/>
        <v>0</v>
      </c>
      <c r="O709" s="66" t="b">
        <f t="shared" si="58"/>
        <v>1</v>
      </c>
      <c r="P709" s="67">
        <f t="shared" si="59"/>
        <v>72</v>
      </c>
    </row>
    <row r="710" spans="1:16" x14ac:dyDescent="0.45">
      <c r="A710" s="90" t="s">
        <v>69</v>
      </c>
      <c r="B710" s="90" t="s">
        <v>420</v>
      </c>
      <c r="C710" s="90" t="s">
        <v>1</v>
      </c>
      <c r="D710" s="91">
        <v>36</v>
      </c>
      <c r="E710" s="91">
        <v>20</v>
      </c>
      <c r="F710" s="92">
        <v>2</v>
      </c>
      <c r="G710" s="101">
        <v>14</v>
      </c>
      <c r="H710" s="68">
        <f t="array" ref="H710">INDEX('Нормативные затраты по МЗ'!$C$2:$C$132,MATCH(A710&amp;C710,'Нормативные затраты по МЗ'!$A$2:$A$132&amp;'Нормативные затраты по МЗ'!$B$2:$B$132,0))</f>
        <v>154.85</v>
      </c>
      <c r="I710" s="3">
        <f>HLOOKUP($C710,'Параметры ПФ'!$F$3:$K$4,2,FALSE)</f>
        <v>155.04</v>
      </c>
      <c r="J710" s="3">
        <f t="shared" si="55"/>
        <v>6194</v>
      </c>
      <c r="K710" s="4">
        <f>IF(J710&lt;'Параметры ПФ'!$N$7+0.01,'Стандартные программы'!J710,ROUNDDOWN('Параметры ПФ'!$N$7/IF(H710=0,I710,IF(I710&gt;H710,H710,I710)),0)*IF(H710=0,I710,IF(I710&gt;H710,H710,I710)))</f>
        <v>6194</v>
      </c>
      <c r="L710" s="3">
        <f t="shared" si="56"/>
        <v>86716</v>
      </c>
      <c r="M710" s="25">
        <f>IF(J710&lt;'Параметры ПФ'!$N$7+0.01,E710*F710*G710,ROUNDDOWN('Параметры ПФ'!$N$7/IF(H710=0,I710,IF(I710&gt;H710,H710,I710)),0)*G710)</f>
        <v>560</v>
      </c>
      <c r="N710" s="19">
        <f t="shared" si="57"/>
        <v>0</v>
      </c>
      <c r="O710" s="66" t="b">
        <f t="shared" si="58"/>
        <v>1</v>
      </c>
      <c r="P710" s="67">
        <f t="shared" si="59"/>
        <v>72</v>
      </c>
    </row>
    <row r="711" spans="1:16" x14ac:dyDescent="0.45">
      <c r="A711" s="90" t="s">
        <v>69</v>
      </c>
      <c r="B711" s="90" t="s">
        <v>421</v>
      </c>
      <c r="C711" s="90" t="s">
        <v>1</v>
      </c>
      <c r="D711" s="91">
        <v>36</v>
      </c>
      <c r="E711" s="91">
        <v>20</v>
      </c>
      <c r="F711" s="92">
        <v>2</v>
      </c>
      <c r="G711" s="101">
        <v>19</v>
      </c>
      <c r="H711" s="68">
        <f t="array" ref="H711">INDEX('Нормативные затраты по МЗ'!$C$2:$C$132,MATCH(A711&amp;C711,'Нормативные затраты по МЗ'!$A$2:$A$132&amp;'Нормативные затраты по МЗ'!$B$2:$B$132,0))</f>
        <v>154.85</v>
      </c>
      <c r="I711" s="3">
        <f>HLOOKUP($C711,'Параметры ПФ'!$F$3:$K$4,2,FALSE)</f>
        <v>155.04</v>
      </c>
      <c r="J711" s="3">
        <f t="shared" si="55"/>
        <v>6194</v>
      </c>
      <c r="K711" s="4">
        <f>IF(J711&lt;'Параметры ПФ'!$N$7+0.01,'Стандартные программы'!J711,ROUNDDOWN('Параметры ПФ'!$N$7/IF(H711=0,I711,IF(I711&gt;H711,H711,I711)),0)*IF(H711=0,I711,IF(I711&gt;H711,H711,I711)))</f>
        <v>6194</v>
      </c>
      <c r="L711" s="3">
        <f t="shared" si="56"/>
        <v>117686</v>
      </c>
      <c r="M711" s="25">
        <f>IF(J711&lt;'Параметры ПФ'!$N$7+0.01,E711*F711*G711,ROUNDDOWN('Параметры ПФ'!$N$7/IF(H711=0,I711,IF(I711&gt;H711,H711,I711)),0)*G711)</f>
        <v>760</v>
      </c>
      <c r="N711" s="19">
        <f t="shared" si="57"/>
        <v>0</v>
      </c>
      <c r="O711" s="66" t="b">
        <f t="shared" si="58"/>
        <v>1</v>
      </c>
      <c r="P711" s="67">
        <f t="shared" si="59"/>
        <v>72</v>
      </c>
    </row>
    <row r="712" spans="1:16" x14ac:dyDescent="0.45">
      <c r="A712" s="90" t="s">
        <v>69</v>
      </c>
      <c r="B712" s="90" t="s">
        <v>422</v>
      </c>
      <c r="C712" s="90" t="s">
        <v>1</v>
      </c>
      <c r="D712" s="91">
        <v>36</v>
      </c>
      <c r="E712" s="91">
        <v>20</v>
      </c>
      <c r="F712" s="92">
        <v>2</v>
      </c>
      <c r="G712" s="101">
        <v>17</v>
      </c>
      <c r="H712" s="68">
        <f t="array" ref="H712">INDEX('Нормативные затраты по МЗ'!$C$2:$C$132,MATCH(A712&amp;C712,'Нормативные затраты по МЗ'!$A$2:$A$132&amp;'Нормативные затраты по МЗ'!$B$2:$B$132,0))</f>
        <v>154.85</v>
      </c>
      <c r="I712" s="3">
        <f>HLOOKUP($C712,'Параметры ПФ'!$F$3:$K$4,2,FALSE)</f>
        <v>155.04</v>
      </c>
      <c r="J712" s="3">
        <f t="shared" si="55"/>
        <v>6194</v>
      </c>
      <c r="K712" s="4">
        <f>IF(J712&lt;'Параметры ПФ'!$N$7+0.01,'Стандартные программы'!J712,ROUNDDOWN('Параметры ПФ'!$N$7/IF(H712=0,I712,IF(I712&gt;H712,H712,I712)),0)*IF(H712=0,I712,IF(I712&gt;H712,H712,I712)))</f>
        <v>6194</v>
      </c>
      <c r="L712" s="3">
        <f t="shared" si="56"/>
        <v>105298</v>
      </c>
      <c r="M712" s="25">
        <f>IF(J712&lt;'Параметры ПФ'!$N$7+0.01,E712*F712*G712,ROUNDDOWN('Параметры ПФ'!$N$7/IF(H712=0,I712,IF(I712&gt;H712,H712,I712)),0)*G712)</f>
        <v>680</v>
      </c>
      <c r="N712" s="19">
        <f t="shared" si="57"/>
        <v>0</v>
      </c>
      <c r="O712" s="66" t="b">
        <f t="shared" si="58"/>
        <v>1</v>
      </c>
      <c r="P712" s="67">
        <f t="shared" si="59"/>
        <v>72</v>
      </c>
    </row>
    <row r="713" spans="1:16" x14ac:dyDescent="0.45">
      <c r="A713" s="90" t="s">
        <v>69</v>
      </c>
      <c r="B713" s="90" t="s">
        <v>423</v>
      </c>
      <c r="C713" s="90" t="s">
        <v>1</v>
      </c>
      <c r="D713" s="91">
        <v>36</v>
      </c>
      <c r="E713" s="91">
        <v>20</v>
      </c>
      <c r="F713" s="92">
        <v>2</v>
      </c>
      <c r="G713" s="101">
        <v>15</v>
      </c>
      <c r="H713" s="68">
        <f t="array" ref="H713">INDEX('Нормативные затраты по МЗ'!$C$2:$C$132,MATCH(A713&amp;C713,'Нормативные затраты по МЗ'!$A$2:$A$132&amp;'Нормативные затраты по МЗ'!$B$2:$B$132,0))</f>
        <v>154.85</v>
      </c>
      <c r="I713" s="3">
        <f>HLOOKUP($C713,'Параметры ПФ'!$F$3:$K$4,2,FALSE)</f>
        <v>155.04</v>
      </c>
      <c r="J713" s="3">
        <f t="shared" si="55"/>
        <v>6194</v>
      </c>
      <c r="K713" s="4">
        <f>IF(J713&lt;'Параметры ПФ'!$N$7+0.01,'Стандартные программы'!J713,ROUNDDOWN('Параметры ПФ'!$N$7/IF(H713=0,I713,IF(I713&gt;H713,H713,I713)),0)*IF(H713=0,I713,IF(I713&gt;H713,H713,I713)))</f>
        <v>6194</v>
      </c>
      <c r="L713" s="3">
        <f t="shared" si="56"/>
        <v>92910</v>
      </c>
      <c r="M713" s="25">
        <f>IF(J713&lt;'Параметры ПФ'!$N$7+0.01,E713*F713*G713,ROUNDDOWN('Параметры ПФ'!$N$7/IF(H713=0,I713,IF(I713&gt;H713,H713,I713)),0)*G713)</f>
        <v>600</v>
      </c>
      <c r="N713" s="19">
        <f t="shared" si="57"/>
        <v>0</v>
      </c>
      <c r="O713" s="66" t="b">
        <f t="shared" si="58"/>
        <v>1</v>
      </c>
      <c r="P713" s="67">
        <f t="shared" si="59"/>
        <v>72</v>
      </c>
    </row>
    <row r="714" spans="1:16" x14ac:dyDescent="0.45">
      <c r="A714" s="90" t="s">
        <v>69</v>
      </c>
      <c r="B714" s="90" t="s">
        <v>424</v>
      </c>
      <c r="C714" s="90" t="s">
        <v>1</v>
      </c>
      <c r="D714" s="91">
        <v>36</v>
      </c>
      <c r="E714" s="91">
        <v>20</v>
      </c>
      <c r="F714" s="92">
        <v>2</v>
      </c>
      <c r="G714" s="101">
        <v>9</v>
      </c>
      <c r="H714" s="68">
        <f t="array" ref="H714">INDEX('Нормативные затраты по МЗ'!$C$2:$C$132,MATCH(A714&amp;C714,'Нормативные затраты по МЗ'!$A$2:$A$132&amp;'Нормативные затраты по МЗ'!$B$2:$B$132,0))</f>
        <v>154.85</v>
      </c>
      <c r="I714" s="3">
        <f>HLOOKUP($C714,'Параметры ПФ'!$F$3:$K$4,2,FALSE)</f>
        <v>155.04</v>
      </c>
      <c r="J714" s="3">
        <f t="shared" si="55"/>
        <v>6194</v>
      </c>
      <c r="K714" s="4">
        <f>IF(J714&lt;'Параметры ПФ'!$N$7+0.01,'Стандартные программы'!J714,ROUNDDOWN('Параметры ПФ'!$N$7/IF(H714=0,I714,IF(I714&gt;H714,H714,I714)),0)*IF(H714=0,I714,IF(I714&gt;H714,H714,I714)))</f>
        <v>6194</v>
      </c>
      <c r="L714" s="3">
        <f t="shared" si="56"/>
        <v>55746</v>
      </c>
      <c r="M714" s="25">
        <f>IF(J714&lt;'Параметры ПФ'!$N$7+0.01,E714*F714*G714,ROUNDDOWN('Параметры ПФ'!$N$7/IF(H714=0,I714,IF(I714&gt;H714,H714,I714)),0)*G714)</f>
        <v>360</v>
      </c>
      <c r="N714" s="19">
        <f t="shared" si="57"/>
        <v>0</v>
      </c>
      <c r="O714" s="66" t="b">
        <f t="shared" si="58"/>
        <v>1</v>
      </c>
      <c r="P714" s="67">
        <f t="shared" si="59"/>
        <v>72</v>
      </c>
    </row>
    <row r="715" spans="1:16" x14ac:dyDescent="0.45">
      <c r="A715" s="90" t="s">
        <v>69</v>
      </c>
      <c r="B715" s="90" t="s">
        <v>425</v>
      </c>
      <c r="C715" s="90" t="s">
        <v>1</v>
      </c>
      <c r="D715" s="91">
        <v>36</v>
      </c>
      <c r="E715" s="91">
        <v>20</v>
      </c>
      <c r="F715" s="92">
        <v>2</v>
      </c>
      <c r="G715" s="101">
        <v>38</v>
      </c>
      <c r="H715" s="68">
        <f t="array" ref="H715">INDEX('Нормативные затраты по МЗ'!$C$2:$C$132,MATCH(A715&amp;C715,'Нормативные затраты по МЗ'!$A$2:$A$132&amp;'Нормативные затраты по МЗ'!$B$2:$B$132,0))</f>
        <v>154.85</v>
      </c>
      <c r="I715" s="3">
        <f>HLOOKUP($C715,'Параметры ПФ'!$F$3:$K$4,2,FALSE)</f>
        <v>155.04</v>
      </c>
      <c r="J715" s="3">
        <f t="shared" si="55"/>
        <v>6194</v>
      </c>
      <c r="K715" s="4">
        <f>IF(J715&lt;'Параметры ПФ'!$N$7+0.01,'Стандартные программы'!J715,ROUNDDOWN('Параметры ПФ'!$N$7/IF(H715=0,I715,IF(I715&gt;H715,H715,I715)),0)*IF(H715=0,I715,IF(I715&gt;H715,H715,I715)))</f>
        <v>6194</v>
      </c>
      <c r="L715" s="3">
        <f t="shared" si="56"/>
        <v>235372</v>
      </c>
      <c r="M715" s="25">
        <f>IF(J715&lt;'Параметры ПФ'!$N$7+0.01,E715*F715*G715,ROUNDDOWN('Параметры ПФ'!$N$7/IF(H715=0,I715,IF(I715&gt;H715,H715,I715)),0)*G715)</f>
        <v>1520</v>
      </c>
      <c r="N715" s="19">
        <f t="shared" si="57"/>
        <v>0</v>
      </c>
      <c r="O715" s="66" t="b">
        <f t="shared" si="58"/>
        <v>1</v>
      </c>
      <c r="P715" s="67">
        <f t="shared" si="59"/>
        <v>72</v>
      </c>
    </row>
    <row r="716" spans="1:16" x14ac:dyDescent="0.45">
      <c r="A716" s="90" t="s">
        <v>69</v>
      </c>
      <c r="B716" s="90" t="s">
        <v>426</v>
      </c>
      <c r="C716" s="90" t="s">
        <v>1</v>
      </c>
      <c r="D716" s="91">
        <v>36</v>
      </c>
      <c r="E716" s="91">
        <v>20</v>
      </c>
      <c r="F716" s="92">
        <v>2</v>
      </c>
      <c r="G716" s="101">
        <v>4</v>
      </c>
      <c r="H716" s="68">
        <f t="array" ref="H716">INDEX('Нормативные затраты по МЗ'!$C$2:$C$132,MATCH(A716&amp;C716,'Нормативные затраты по МЗ'!$A$2:$A$132&amp;'Нормативные затраты по МЗ'!$B$2:$B$132,0))</f>
        <v>154.85</v>
      </c>
      <c r="I716" s="3">
        <f>HLOOKUP($C716,'Параметры ПФ'!$F$3:$K$4,2,FALSE)</f>
        <v>155.04</v>
      </c>
      <c r="J716" s="3">
        <f t="shared" si="55"/>
        <v>6194</v>
      </c>
      <c r="K716" s="4">
        <f>IF(J716&lt;'Параметры ПФ'!$N$7+0.01,'Стандартные программы'!J716,ROUNDDOWN('Параметры ПФ'!$N$7/IF(H716=0,I716,IF(I716&gt;H716,H716,I716)),0)*IF(H716=0,I716,IF(I716&gt;H716,H716,I716)))</f>
        <v>6194</v>
      </c>
      <c r="L716" s="3">
        <f t="shared" si="56"/>
        <v>24776</v>
      </c>
      <c r="M716" s="25">
        <f>IF(J716&lt;'Параметры ПФ'!$N$7+0.01,E716*F716*G716,ROUNDDOWN('Параметры ПФ'!$N$7/IF(H716=0,I716,IF(I716&gt;H716,H716,I716)),0)*G716)</f>
        <v>160</v>
      </c>
      <c r="N716" s="19">
        <f t="shared" si="57"/>
        <v>0</v>
      </c>
      <c r="O716" s="66" t="b">
        <f t="shared" si="58"/>
        <v>1</v>
      </c>
      <c r="P716" s="67">
        <f t="shared" si="59"/>
        <v>72</v>
      </c>
    </row>
    <row r="717" spans="1:16" x14ac:dyDescent="0.45">
      <c r="A717" s="90" t="s">
        <v>69</v>
      </c>
      <c r="B717" s="90" t="s">
        <v>427</v>
      </c>
      <c r="C717" s="90" t="s">
        <v>1</v>
      </c>
      <c r="D717" s="91">
        <v>36</v>
      </c>
      <c r="E717" s="91">
        <v>20</v>
      </c>
      <c r="F717" s="92">
        <v>2</v>
      </c>
      <c r="G717" s="101">
        <v>5</v>
      </c>
      <c r="H717" s="68">
        <f t="array" ref="H717">INDEX('Нормативные затраты по МЗ'!$C$2:$C$132,MATCH(A717&amp;C717,'Нормативные затраты по МЗ'!$A$2:$A$132&amp;'Нормативные затраты по МЗ'!$B$2:$B$132,0))</f>
        <v>154.85</v>
      </c>
      <c r="I717" s="3">
        <f>HLOOKUP($C717,'Параметры ПФ'!$F$3:$K$4,2,FALSE)</f>
        <v>155.04</v>
      </c>
      <c r="J717" s="3">
        <f t="shared" si="55"/>
        <v>6194</v>
      </c>
      <c r="K717" s="4">
        <f>IF(J717&lt;'Параметры ПФ'!$N$7+0.01,'Стандартные программы'!J717,ROUNDDOWN('Параметры ПФ'!$N$7/IF(H717=0,I717,IF(I717&gt;H717,H717,I717)),0)*IF(H717=0,I717,IF(I717&gt;H717,H717,I717)))</f>
        <v>6194</v>
      </c>
      <c r="L717" s="3">
        <f t="shared" si="56"/>
        <v>30970</v>
      </c>
      <c r="M717" s="25">
        <f>IF(J717&lt;'Параметры ПФ'!$N$7+0.01,E717*F717*G717,ROUNDDOWN('Параметры ПФ'!$N$7/IF(H717=0,I717,IF(I717&gt;H717,H717,I717)),0)*G717)</f>
        <v>200</v>
      </c>
      <c r="N717" s="19">
        <f t="shared" si="57"/>
        <v>0</v>
      </c>
      <c r="O717" s="66" t="b">
        <f t="shared" si="58"/>
        <v>1</v>
      </c>
      <c r="P717" s="67">
        <f t="shared" si="59"/>
        <v>72</v>
      </c>
    </row>
    <row r="718" spans="1:16" x14ac:dyDescent="0.45">
      <c r="A718" s="90" t="s">
        <v>69</v>
      </c>
      <c r="B718" s="90" t="s">
        <v>428</v>
      </c>
      <c r="C718" s="90" t="s">
        <v>2</v>
      </c>
      <c r="D718" s="91">
        <v>36</v>
      </c>
      <c r="E718" s="91">
        <v>20</v>
      </c>
      <c r="F718" s="92">
        <v>2</v>
      </c>
      <c r="G718" s="101">
        <v>19</v>
      </c>
      <c r="H718" s="68">
        <f t="array" ref="H718">INDEX('Нормативные затраты по МЗ'!$C$2:$C$132,MATCH(A718&amp;C718,'Нормативные затраты по МЗ'!$A$2:$A$132&amp;'Нормативные затраты по МЗ'!$B$2:$B$132,0))</f>
        <v>154.85</v>
      </c>
      <c r="I718" s="3">
        <f>HLOOKUP($C718,'Параметры ПФ'!$F$3:$K$4,2,FALSE)</f>
        <v>155.04</v>
      </c>
      <c r="J718" s="3">
        <f t="shared" si="55"/>
        <v>6194</v>
      </c>
      <c r="K718" s="4">
        <f>IF(J718&lt;'Параметры ПФ'!$N$7+0.01,'Стандартные программы'!J718,ROUNDDOWN('Параметры ПФ'!$N$7/IF(H718=0,I718,IF(I718&gt;H718,H718,I718)),0)*IF(H718=0,I718,IF(I718&gt;H718,H718,I718)))</f>
        <v>6194</v>
      </c>
      <c r="L718" s="3">
        <f t="shared" si="56"/>
        <v>117686</v>
      </c>
      <c r="M718" s="25">
        <f>IF(J718&lt;'Параметры ПФ'!$N$7+0.01,E718*F718*G718,ROUNDDOWN('Параметры ПФ'!$N$7/IF(H718=0,I718,IF(I718&gt;H718,H718,I718)),0)*G718)</f>
        <v>760</v>
      </c>
      <c r="N718" s="19">
        <f t="shared" si="57"/>
        <v>0</v>
      </c>
      <c r="O718" s="66" t="b">
        <f t="shared" si="58"/>
        <v>1</v>
      </c>
      <c r="P718" s="67">
        <f t="shared" si="59"/>
        <v>72</v>
      </c>
    </row>
    <row r="719" spans="1:16" x14ac:dyDescent="0.45">
      <c r="A719" s="90" t="s">
        <v>69</v>
      </c>
      <c r="B719" s="90" t="s">
        <v>429</v>
      </c>
      <c r="C719" s="90" t="s">
        <v>2</v>
      </c>
      <c r="D719" s="91">
        <v>36</v>
      </c>
      <c r="E719" s="91">
        <v>20</v>
      </c>
      <c r="F719" s="92">
        <v>2</v>
      </c>
      <c r="G719" s="101">
        <v>17</v>
      </c>
      <c r="H719" s="68">
        <f t="array" ref="H719">INDEX('Нормативные затраты по МЗ'!$C$2:$C$132,MATCH(A719&amp;C719,'Нормативные затраты по МЗ'!$A$2:$A$132&amp;'Нормативные затраты по МЗ'!$B$2:$B$132,0))</f>
        <v>154.85</v>
      </c>
      <c r="I719" s="3">
        <f>HLOOKUP($C719,'Параметры ПФ'!$F$3:$K$4,2,FALSE)</f>
        <v>155.04</v>
      </c>
      <c r="J719" s="3">
        <f t="shared" si="55"/>
        <v>6194</v>
      </c>
      <c r="K719" s="4">
        <f>IF(J719&lt;'Параметры ПФ'!$N$7+0.01,'Стандартные программы'!J719,ROUNDDOWN('Параметры ПФ'!$N$7/IF(H719=0,I719,IF(I719&gt;H719,H719,I719)),0)*IF(H719=0,I719,IF(I719&gt;H719,H719,I719)))</f>
        <v>6194</v>
      </c>
      <c r="L719" s="3">
        <f t="shared" si="56"/>
        <v>105298</v>
      </c>
      <c r="M719" s="25">
        <f>IF(J719&lt;'Параметры ПФ'!$N$7+0.01,E719*F719*G719,ROUNDDOWN('Параметры ПФ'!$N$7/IF(H719=0,I719,IF(I719&gt;H719,H719,I719)),0)*G719)</f>
        <v>680</v>
      </c>
      <c r="N719" s="19">
        <f t="shared" si="57"/>
        <v>0</v>
      </c>
      <c r="O719" s="66" t="b">
        <f t="shared" si="58"/>
        <v>1</v>
      </c>
      <c r="P719" s="67">
        <f t="shared" si="59"/>
        <v>72</v>
      </c>
    </row>
    <row r="720" spans="1:16" x14ac:dyDescent="0.45">
      <c r="A720" s="90" t="s">
        <v>69</v>
      </c>
      <c r="B720" s="90" t="s">
        <v>430</v>
      </c>
      <c r="C720" s="90" t="s">
        <v>2</v>
      </c>
      <c r="D720" s="91">
        <v>36</v>
      </c>
      <c r="E720" s="91">
        <v>20</v>
      </c>
      <c r="F720" s="92">
        <v>2</v>
      </c>
      <c r="G720" s="101">
        <v>28</v>
      </c>
      <c r="H720" s="68">
        <f t="array" ref="H720">INDEX('Нормативные затраты по МЗ'!$C$2:$C$132,MATCH(A720&amp;C720,'Нормативные затраты по МЗ'!$A$2:$A$132&amp;'Нормативные затраты по МЗ'!$B$2:$B$132,0))</f>
        <v>154.85</v>
      </c>
      <c r="I720" s="3">
        <f>HLOOKUP($C720,'Параметры ПФ'!$F$3:$K$4,2,FALSE)</f>
        <v>155.04</v>
      </c>
      <c r="J720" s="3">
        <f t="shared" si="55"/>
        <v>6194</v>
      </c>
      <c r="K720" s="4">
        <f>IF(J720&lt;'Параметры ПФ'!$N$7+0.01,'Стандартные программы'!J720,ROUNDDOWN('Параметры ПФ'!$N$7/IF(H720=0,I720,IF(I720&gt;H720,H720,I720)),0)*IF(H720=0,I720,IF(I720&gt;H720,H720,I720)))</f>
        <v>6194</v>
      </c>
      <c r="L720" s="3">
        <f t="shared" si="56"/>
        <v>173432</v>
      </c>
      <c r="M720" s="25">
        <f>IF(J720&lt;'Параметры ПФ'!$N$7+0.01,E720*F720*G720,ROUNDDOWN('Параметры ПФ'!$N$7/IF(H720=0,I720,IF(I720&gt;H720,H720,I720)),0)*G720)</f>
        <v>1120</v>
      </c>
      <c r="N720" s="19">
        <f t="shared" si="57"/>
        <v>0</v>
      </c>
      <c r="O720" s="66" t="b">
        <f t="shared" si="58"/>
        <v>1</v>
      </c>
      <c r="P720" s="67">
        <f t="shared" si="59"/>
        <v>72</v>
      </c>
    </row>
    <row r="721" spans="1:16" x14ac:dyDescent="0.45">
      <c r="A721" s="90" t="s">
        <v>69</v>
      </c>
      <c r="B721" s="90" t="s">
        <v>431</v>
      </c>
      <c r="C721" s="90" t="s">
        <v>2</v>
      </c>
      <c r="D721" s="91">
        <v>36</v>
      </c>
      <c r="E721" s="91">
        <v>20</v>
      </c>
      <c r="F721" s="92">
        <v>2</v>
      </c>
      <c r="G721" s="101">
        <v>15</v>
      </c>
      <c r="H721" s="68">
        <f t="array" ref="H721">INDEX('Нормативные затраты по МЗ'!$C$2:$C$132,MATCH(A721&amp;C721,'Нормативные затраты по МЗ'!$A$2:$A$132&amp;'Нормативные затраты по МЗ'!$B$2:$B$132,0))</f>
        <v>154.85</v>
      </c>
      <c r="I721" s="3">
        <f>HLOOKUP($C721,'Параметры ПФ'!$F$3:$K$4,2,FALSE)</f>
        <v>155.04</v>
      </c>
      <c r="J721" s="3">
        <f t="shared" si="55"/>
        <v>6194</v>
      </c>
      <c r="K721" s="4">
        <f>IF(J721&lt;'Параметры ПФ'!$N$7+0.01,'Стандартные программы'!J721,ROUNDDOWN('Параметры ПФ'!$N$7/IF(H721=0,I721,IF(I721&gt;H721,H721,I721)),0)*IF(H721=0,I721,IF(I721&gt;H721,H721,I721)))</f>
        <v>6194</v>
      </c>
      <c r="L721" s="3">
        <f t="shared" si="56"/>
        <v>92910</v>
      </c>
      <c r="M721" s="25">
        <f>IF(J721&lt;'Параметры ПФ'!$N$7+0.01,E721*F721*G721,ROUNDDOWN('Параметры ПФ'!$N$7/IF(H721=0,I721,IF(I721&gt;H721,H721,I721)),0)*G721)</f>
        <v>600</v>
      </c>
      <c r="N721" s="19">
        <f t="shared" si="57"/>
        <v>0</v>
      </c>
      <c r="O721" s="66" t="b">
        <f t="shared" si="58"/>
        <v>1</v>
      </c>
      <c r="P721" s="67">
        <f t="shared" si="59"/>
        <v>72</v>
      </c>
    </row>
    <row r="722" spans="1:16" x14ac:dyDescent="0.45">
      <c r="A722" s="90" t="s">
        <v>69</v>
      </c>
      <c r="B722" s="90" t="s">
        <v>432</v>
      </c>
      <c r="C722" s="90" t="s">
        <v>2</v>
      </c>
      <c r="D722" s="91">
        <v>36</v>
      </c>
      <c r="E722" s="91">
        <v>20</v>
      </c>
      <c r="F722" s="92">
        <v>2</v>
      </c>
      <c r="G722" s="101">
        <v>14</v>
      </c>
      <c r="H722" s="68">
        <f t="array" ref="H722">INDEX('Нормативные затраты по МЗ'!$C$2:$C$132,MATCH(A722&amp;C722,'Нормативные затраты по МЗ'!$A$2:$A$132&amp;'Нормативные затраты по МЗ'!$B$2:$B$132,0))</f>
        <v>154.85</v>
      </c>
      <c r="I722" s="3">
        <f>HLOOKUP($C722,'Параметры ПФ'!$F$3:$K$4,2,FALSE)</f>
        <v>155.04</v>
      </c>
      <c r="J722" s="3">
        <f t="shared" si="55"/>
        <v>6194</v>
      </c>
      <c r="K722" s="4">
        <f>IF(J722&lt;'Параметры ПФ'!$N$7+0.01,'Стандартные программы'!J722,ROUNDDOWN('Параметры ПФ'!$N$7/IF(H722=0,I722,IF(I722&gt;H722,H722,I722)),0)*IF(H722=0,I722,IF(I722&gt;H722,H722,I722)))</f>
        <v>6194</v>
      </c>
      <c r="L722" s="3">
        <f t="shared" si="56"/>
        <v>86716</v>
      </c>
      <c r="M722" s="25">
        <f>IF(J722&lt;'Параметры ПФ'!$N$7+0.01,E722*F722*G722,ROUNDDOWN('Параметры ПФ'!$N$7/IF(H722=0,I722,IF(I722&gt;H722,H722,I722)),0)*G722)</f>
        <v>560</v>
      </c>
      <c r="N722" s="19">
        <f t="shared" si="57"/>
        <v>0</v>
      </c>
      <c r="O722" s="66" t="b">
        <f t="shared" si="58"/>
        <v>1</v>
      </c>
      <c r="P722" s="67">
        <f t="shared" si="59"/>
        <v>72</v>
      </c>
    </row>
    <row r="723" spans="1:16" x14ac:dyDescent="0.45">
      <c r="A723" s="90" t="s">
        <v>69</v>
      </c>
      <c r="B723" s="90" t="s">
        <v>433</v>
      </c>
      <c r="C723" s="90" t="s">
        <v>2</v>
      </c>
      <c r="D723" s="91">
        <v>36</v>
      </c>
      <c r="E723" s="91">
        <v>20</v>
      </c>
      <c r="F723" s="92">
        <v>2</v>
      </c>
      <c r="G723" s="101">
        <v>18</v>
      </c>
      <c r="H723" s="68">
        <f t="array" ref="H723">INDEX('Нормативные затраты по МЗ'!$C$2:$C$132,MATCH(A723&amp;C723,'Нормативные затраты по МЗ'!$A$2:$A$132&amp;'Нормативные затраты по МЗ'!$B$2:$B$132,0))</f>
        <v>154.85</v>
      </c>
      <c r="I723" s="3">
        <f>HLOOKUP($C723,'Параметры ПФ'!$F$3:$K$4,2,FALSE)</f>
        <v>155.04</v>
      </c>
      <c r="J723" s="3">
        <f t="shared" si="55"/>
        <v>6194</v>
      </c>
      <c r="K723" s="4">
        <f>IF(J723&lt;'Параметры ПФ'!$N$7+0.01,'Стандартные программы'!J723,ROUNDDOWN('Параметры ПФ'!$N$7/IF(H723=0,I723,IF(I723&gt;H723,H723,I723)),0)*IF(H723=0,I723,IF(I723&gt;H723,H723,I723)))</f>
        <v>6194</v>
      </c>
      <c r="L723" s="3">
        <f t="shared" si="56"/>
        <v>111492</v>
      </c>
      <c r="M723" s="25">
        <f>IF(J723&lt;'Параметры ПФ'!$N$7+0.01,E723*F723*G723,ROUNDDOWN('Параметры ПФ'!$N$7/IF(H723=0,I723,IF(I723&gt;H723,H723,I723)),0)*G723)</f>
        <v>720</v>
      </c>
      <c r="N723" s="19">
        <f t="shared" si="57"/>
        <v>0</v>
      </c>
      <c r="O723" s="66" t="b">
        <f t="shared" si="58"/>
        <v>1</v>
      </c>
      <c r="P723" s="67">
        <f t="shared" si="59"/>
        <v>72</v>
      </c>
    </row>
    <row r="724" spans="1:16" x14ac:dyDescent="0.45">
      <c r="A724" s="90" t="s">
        <v>69</v>
      </c>
      <c r="B724" s="90" t="s">
        <v>434</v>
      </c>
      <c r="C724" s="90" t="s">
        <v>2</v>
      </c>
      <c r="D724" s="91">
        <v>36</v>
      </c>
      <c r="E724" s="91">
        <v>20</v>
      </c>
      <c r="F724" s="92">
        <v>2</v>
      </c>
      <c r="G724" s="101">
        <v>12</v>
      </c>
      <c r="H724" s="68">
        <f t="array" ref="H724">INDEX('Нормативные затраты по МЗ'!$C$2:$C$132,MATCH(A724&amp;C724,'Нормативные затраты по МЗ'!$A$2:$A$132&amp;'Нормативные затраты по МЗ'!$B$2:$B$132,0))</f>
        <v>154.85</v>
      </c>
      <c r="I724" s="3">
        <f>HLOOKUP($C724,'Параметры ПФ'!$F$3:$K$4,2,FALSE)</f>
        <v>155.04</v>
      </c>
      <c r="J724" s="3">
        <f t="shared" si="55"/>
        <v>6194</v>
      </c>
      <c r="K724" s="4">
        <f>IF(J724&lt;'Параметры ПФ'!$N$7+0.01,'Стандартные программы'!J724,ROUNDDOWN('Параметры ПФ'!$N$7/IF(H724=0,I724,IF(I724&gt;H724,H724,I724)),0)*IF(H724=0,I724,IF(I724&gt;H724,H724,I724)))</f>
        <v>6194</v>
      </c>
      <c r="L724" s="3">
        <f t="shared" si="56"/>
        <v>74328</v>
      </c>
      <c r="M724" s="25">
        <f>IF(J724&lt;'Параметры ПФ'!$N$7+0.01,E724*F724*G724,ROUNDDOWN('Параметры ПФ'!$N$7/IF(H724=0,I724,IF(I724&gt;H724,H724,I724)),0)*G724)</f>
        <v>480</v>
      </c>
      <c r="N724" s="19">
        <f t="shared" si="57"/>
        <v>0</v>
      </c>
      <c r="O724" s="66" t="b">
        <f t="shared" si="58"/>
        <v>1</v>
      </c>
      <c r="P724" s="67">
        <f t="shared" si="59"/>
        <v>72</v>
      </c>
    </row>
    <row r="725" spans="1:16" x14ac:dyDescent="0.45">
      <c r="A725" s="90" t="s">
        <v>69</v>
      </c>
      <c r="B725" s="90" t="s">
        <v>2294</v>
      </c>
      <c r="C725" s="90" t="s">
        <v>2</v>
      </c>
      <c r="D725" s="91">
        <v>36</v>
      </c>
      <c r="E725" s="91">
        <v>20</v>
      </c>
      <c r="F725" s="92">
        <v>2</v>
      </c>
      <c r="G725" s="101">
        <v>10</v>
      </c>
      <c r="H725" s="68">
        <f t="array" ref="H725">INDEX('Нормативные затраты по МЗ'!$C$2:$C$132,MATCH(A725&amp;C725,'Нормативные затраты по МЗ'!$A$2:$A$132&amp;'Нормативные затраты по МЗ'!$B$2:$B$132,0))</f>
        <v>154.85</v>
      </c>
      <c r="I725" s="3">
        <f>HLOOKUP($C725,'Параметры ПФ'!$F$3:$K$4,2,FALSE)</f>
        <v>155.04</v>
      </c>
      <c r="J725" s="3">
        <f t="shared" si="55"/>
        <v>6194</v>
      </c>
      <c r="K725" s="4">
        <f>IF(J725&lt;'Параметры ПФ'!$N$7+0.01,'Стандартные программы'!J725,ROUNDDOWN('Параметры ПФ'!$N$7/IF(H725=0,I725,IF(I725&gt;H725,H725,I725)),0)*IF(H725=0,I725,IF(I725&gt;H725,H725,I725)))</f>
        <v>6194</v>
      </c>
      <c r="L725" s="3">
        <f t="shared" si="56"/>
        <v>61940</v>
      </c>
      <c r="M725" s="25">
        <f>IF(J725&lt;'Параметры ПФ'!$N$7+0.01,E725*F725*G725,ROUNDDOWN('Параметры ПФ'!$N$7/IF(H725=0,I725,IF(I725&gt;H725,H725,I725)),0)*G725)</f>
        <v>400</v>
      </c>
      <c r="N725" s="19">
        <f t="shared" si="57"/>
        <v>0</v>
      </c>
      <c r="O725" s="66" t="b">
        <f t="shared" si="58"/>
        <v>1</v>
      </c>
      <c r="P725" s="67">
        <f t="shared" si="59"/>
        <v>72</v>
      </c>
    </row>
    <row r="726" spans="1:16" x14ac:dyDescent="0.45">
      <c r="A726" s="90" t="s">
        <v>69</v>
      </c>
      <c r="B726" s="90" t="s">
        <v>435</v>
      </c>
      <c r="C726" s="90" t="s">
        <v>15</v>
      </c>
      <c r="D726" s="91">
        <v>36</v>
      </c>
      <c r="E726" s="91">
        <v>20</v>
      </c>
      <c r="F726" s="92">
        <v>2</v>
      </c>
      <c r="G726" s="101">
        <v>20</v>
      </c>
      <c r="H726" s="68">
        <f t="array" ref="H726">INDEX('Нормативные затраты по МЗ'!$C$2:$C$132,MATCH(A726&amp;C726,'Нормативные затраты по МЗ'!$A$2:$A$132&amp;'Нормативные затраты по МЗ'!$B$2:$B$132,0))</f>
        <v>154.85</v>
      </c>
      <c r="I726" s="3">
        <f>HLOOKUP($C726,'Параметры ПФ'!$F$3:$K$4,2,FALSE)</f>
        <v>155.04</v>
      </c>
      <c r="J726" s="3">
        <f t="shared" si="55"/>
        <v>6194</v>
      </c>
      <c r="K726" s="4">
        <f>IF(J726&lt;'Параметры ПФ'!$N$7+0.01,'Стандартные программы'!J726,ROUNDDOWN('Параметры ПФ'!$N$7/IF(H726=0,I726,IF(I726&gt;H726,H726,I726)),0)*IF(H726=0,I726,IF(I726&gt;H726,H726,I726)))</f>
        <v>6194</v>
      </c>
      <c r="L726" s="3">
        <f t="shared" si="56"/>
        <v>123880</v>
      </c>
      <c r="M726" s="25">
        <f>IF(J726&lt;'Параметры ПФ'!$N$7+0.01,E726*F726*G726,ROUNDDOWN('Параметры ПФ'!$N$7/IF(H726=0,I726,IF(I726&gt;H726,H726,I726)),0)*G726)</f>
        <v>800</v>
      </c>
      <c r="N726" s="19">
        <f t="shared" si="57"/>
        <v>0</v>
      </c>
      <c r="O726" s="66" t="b">
        <f t="shared" si="58"/>
        <v>1</v>
      </c>
      <c r="P726" s="67">
        <f t="shared" si="59"/>
        <v>72</v>
      </c>
    </row>
    <row r="727" spans="1:16" x14ac:dyDescent="0.45">
      <c r="A727" s="90" t="s">
        <v>69</v>
      </c>
      <c r="B727" s="90" t="s">
        <v>436</v>
      </c>
      <c r="C727" s="90" t="s">
        <v>34</v>
      </c>
      <c r="D727" s="91">
        <v>36</v>
      </c>
      <c r="E727" s="91">
        <v>20</v>
      </c>
      <c r="F727" s="92">
        <v>2</v>
      </c>
      <c r="G727" s="101">
        <v>12</v>
      </c>
      <c r="H727" s="68">
        <f t="array" ref="H727">INDEX('Нормативные затраты по МЗ'!$C$2:$C$132,MATCH(A727&amp;C727,'Нормативные затраты по МЗ'!$A$2:$A$132&amp;'Нормативные затраты по МЗ'!$B$2:$B$132,0))</f>
        <v>154.85</v>
      </c>
      <c r="I727" s="3">
        <f>HLOOKUP($C727,'Параметры ПФ'!$F$3:$K$4,2,FALSE)</f>
        <v>155.04</v>
      </c>
      <c r="J727" s="3">
        <f t="shared" si="55"/>
        <v>6194</v>
      </c>
      <c r="K727" s="4">
        <f>IF(J727&lt;'Параметры ПФ'!$N$7+0.01,'Стандартные программы'!J727,ROUNDDOWN('Параметры ПФ'!$N$7/IF(H727=0,I727,IF(I727&gt;H727,H727,I727)),0)*IF(H727=0,I727,IF(I727&gt;H727,H727,I727)))</f>
        <v>6194</v>
      </c>
      <c r="L727" s="3">
        <f t="shared" si="56"/>
        <v>74328</v>
      </c>
      <c r="M727" s="25">
        <f>IF(J727&lt;'Параметры ПФ'!$N$7+0.01,E727*F727*G727,ROUNDDOWN('Параметры ПФ'!$N$7/IF(H727=0,I727,IF(I727&gt;H727,H727,I727)),0)*G727)</f>
        <v>480</v>
      </c>
      <c r="N727" s="19">
        <f t="shared" si="57"/>
        <v>0</v>
      </c>
      <c r="O727" s="66" t="b">
        <f t="shared" si="58"/>
        <v>1</v>
      </c>
      <c r="P727" s="67">
        <f t="shared" si="59"/>
        <v>72</v>
      </c>
    </row>
    <row r="728" spans="1:16" x14ac:dyDescent="0.45">
      <c r="A728" s="90" t="s">
        <v>69</v>
      </c>
      <c r="B728" s="90" t="s">
        <v>437</v>
      </c>
      <c r="C728" s="90" t="s">
        <v>2</v>
      </c>
      <c r="D728" s="91">
        <v>36</v>
      </c>
      <c r="E728" s="91">
        <v>20</v>
      </c>
      <c r="F728" s="92">
        <v>2</v>
      </c>
      <c r="G728" s="101">
        <v>14</v>
      </c>
      <c r="H728" s="68">
        <f t="array" ref="H728">INDEX('Нормативные затраты по МЗ'!$C$2:$C$132,MATCH(A728&amp;C728,'Нормативные затраты по МЗ'!$A$2:$A$132&amp;'Нормативные затраты по МЗ'!$B$2:$B$132,0))</f>
        <v>154.85</v>
      </c>
      <c r="I728" s="3">
        <f>HLOOKUP($C728,'Параметры ПФ'!$F$3:$K$4,2,FALSE)</f>
        <v>155.04</v>
      </c>
      <c r="J728" s="3">
        <f t="shared" si="55"/>
        <v>6194</v>
      </c>
      <c r="K728" s="4">
        <f>IF(J728&lt;'Параметры ПФ'!$N$7+0.01,'Стандартные программы'!J728,ROUNDDOWN('Параметры ПФ'!$N$7/IF(H728=0,I728,IF(I728&gt;H728,H728,I728)),0)*IF(H728=0,I728,IF(I728&gt;H728,H728,I728)))</f>
        <v>6194</v>
      </c>
      <c r="L728" s="3">
        <f t="shared" si="56"/>
        <v>86716</v>
      </c>
      <c r="M728" s="25">
        <f>IF(J728&lt;'Параметры ПФ'!$N$7+0.01,E728*F728*G728,ROUNDDOWN('Параметры ПФ'!$N$7/IF(H728=0,I728,IF(I728&gt;H728,H728,I728)),0)*G728)</f>
        <v>560</v>
      </c>
      <c r="N728" s="19">
        <f t="shared" si="57"/>
        <v>0</v>
      </c>
      <c r="O728" s="66" t="b">
        <f t="shared" si="58"/>
        <v>1</v>
      </c>
      <c r="P728" s="67">
        <f t="shared" si="59"/>
        <v>72</v>
      </c>
    </row>
    <row r="729" spans="1:16" x14ac:dyDescent="0.45">
      <c r="A729" s="102" t="s">
        <v>69</v>
      </c>
      <c r="B729" s="90" t="s">
        <v>394</v>
      </c>
      <c r="C729" s="90" t="s">
        <v>16</v>
      </c>
      <c r="D729" s="91">
        <v>36</v>
      </c>
      <c r="E729" s="91">
        <v>16</v>
      </c>
      <c r="F729" s="92">
        <v>2</v>
      </c>
      <c r="G729" s="92">
        <v>20</v>
      </c>
      <c r="H729" s="68">
        <f t="array" ref="H729">INDEX('Нормативные затраты по МЗ'!$C$2:$C$132,MATCH(A729&amp;C729,'Нормативные затраты по МЗ'!$A$2:$A$132&amp;'Нормативные затраты по МЗ'!$B$2:$B$132,0))</f>
        <v>154.85</v>
      </c>
      <c r="I729" s="3">
        <f>HLOOKUP($C729,'Параметры ПФ'!$F$3:$K$4,2,FALSE)</f>
        <v>155.04</v>
      </c>
      <c r="J729" s="3">
        <f t="shared" si="55"/>
        <v>4955.2</v>
      </c>
      <c r="K729" s="4">
        <f>IF(J729&lt;'Параметры ПФ'!$N$7+0.01,'Стандартные программы'!J729,ROUNDDOWN('Параметры ПФ'!$N$7/IF(H729=0,I729,IF(I729&gt;H729,H729,I729)),0)*IF(H729=0,I729,IF(I729&gt;H729,H729,I729)))</f>
        <v>4955.2</v>
      </c>
      <c r="L729" s="3">
        <f t="shared" si="56"/>
        <v>99104</v>
      </c>
      <c r="M729" s="25">
        <f>IF(J729&lt;'Параметры ПФ'!$N$7+0.01,E729*F729*G729,ROUNDDOWN('Параметры ПФ'!$N$7/IF(H729=0,I729,IF(I729&gt;H729,H729,I729)),0)*G729)</f>
        <v>640</v>
      </c>
      <c r="N729" s="19">
        <f t="shared" si="57"/>
        <v>0</v>
      </c>
      <c r="O729" s="66" t="b">
        <f t="shared" si="58"/>
        <v>1</v>
      </c>
      <c r="P729" s="67">
        <f t="shared" si="59"/>
        <v>72</v>
      </c>
    </row>
    <row r="730" spans="1:16" x14ac:dyDescent="0.45">
      <c r="A730" s="102" t="s">
        <v>69</v>
      </c>
      <c r="B730" s="90" t="s">
        <v>395</v>
      </c>
      <c r="C730" s="90" t="s">
        <v>16</v>
      </c>
      <c r="D730" s="91">
        <v>36</v>
      </c>
      <c r="E730" s="91">
        <v>16</v>
      </c>
      <c r="F730" s="92">
        <v>2</v>
      </c>
      <c r="G730" s="92">
        <v>20</v>
      </c>
      <c r="H730" s="68">
        <f t="array" ref="H730">INDEX('Нормативные затраты по МЗ'!$C$2:$C$132,MATCH(A730&amp;C730,'Нормативные затраты по МЗ'!$A$2:$A$132&amp;'Нормативные затраты по МЗ'!$B$2:$B$132,0))</f>
        <v>154.85</v>
      </c>
      <c r="I730" s="3">
        <f>HLOOKUP($C730,'Параметры ПФ'!$F$3:$K$4,2,FALSE)</f>
        <v>155.04</v>
      </c>
      <c r="J730" s="3">
        <f t="shared" si="55"/>
        <v>4955.2</v>
      </c>
      <c r="K730" s="4">
        <f>IF(J730&lt;'Параметры ПФ'!$N$7+0.01,'Стандартные программы'!J730,ROUNDDOWN('Параметры ПФ'!$N$7/IF(H730=0,I730,IF(I730&gt;H730,H730,I730)),0)*IF(H730=0,I730,IF(I730&gt;H730,H730,I730)))</f>
        <v>4955.2</v>
      </c>
      <c r="L730" s="3">
        <f t="shared" si="56"/>
        <v>99104</v>
      </c>
      <c r="M730" s="25">
        <f>IF(J730&lt;'Параметры ПФ'!$N$7+0.01,E730*F730*G730,ROUNDDOWN('Параметры ПФ'!$N$7/IF(H730=0,I730,IF(I730&gt;H730,H730,I730)),0)*G730)</f>
        <v>640</v>
      </c>
      <c r="N730" s="19">
        <f t="shared" si="57"/>
        <v>0</v>
      </c>
      <c r="O730" s="66" t="b">
        <f t="shared" si="58"/>
        <v>1</v>
      </c>
      <c r="P730" s="67">
        <f t="shared" si="59"/>
        <v>72</v>
      </c>
    </row>
    <row r="731" spans="1:16" x14ac:dyDescent="0.45">
      <c r="A731" s="102" t="s">
        <v>69</v>
      </c>
      <c r="B731" s="90" t="s">
        <v>396</v>
      </c>
      <c r="C731" s="90" t="s">
        <v>16</v>
      </c>
      <c r="D731" s="91">
        <v>36</v>
      </c>
      <c r="E731" s="91">
        <v>16</v>
      </c>
      <c r="F731" s="92">
        <v>2</v>
      </c>
      <c r="G731" s="92">
        <v>18</v>
      </c>
      <c r="H731" s="68">
        <f t="array" ref="H731">INDEX('Нормативные затраты по МЗ'!$C$2:$C$132,MATCH(A731&amp;C731,'Нормативные затраты по МЗ'!$A$2:$A$132&amp;'Нормативные затраты по МЗ'!$B$2:$B$132,0))</f>
        <v>154.85</v>
      </c>
      <c r="I731" s="3">
        <f>HLOOKUP($C731,'Параметры ПФ'!$F$3:$K$4,2,FALSE)</f>
        <v>155.04</v>
      </c>
      <c r="J731" s="3">
        <f t="shared" si="55"/>
        <v>4955.2</v>
      </c>
      <c r="K731" s="4">
        <f>IF(J731&lt;'Параметры ПФ'!$N$7+0.01,'Стандартные программы'!J731,ROUNDDOWN('Параметры ПФ'!$N$7/IF(H731=0,I731,IF(I731&gt;H731,H731,I731)),0)*IF(H731=0,I731,IF(I731&gt;H731,H731,I731)))</f>
        <v>4955.2</v>
      </c>
      <c r="L731" s="3">
        <f t="shared" si="56"/>
        <v>89193.600000000006</v>
      </c>
      <c r="M731" s="25">
        <f>IF(J731&lt;'Параметры ПФ'!$N$7+0.01,E731*F731*G731,ROUNDDOWN('Параметры ПФ'!$N$7/IF(H731=0,I731,IF(I731&gt;H731,H731,I731)),0)*G731)</f>
        <v>576</v>
      </c>
      <c r="N731" s="19">
        <f t="shared" si="57"/>
        <v>0</v>
      </c>
      <c r="O731" s="66" t="b">
        <f t="shared" si="58"/>
        <v>1</v>
      </c>
      <c r="P731" s="67">
        <f t="shared" si="59"/>
        <v>72</v>
      </c>
    </row>
    <row r="732" spans="1:16" x14ac:dyDescent="0.45">
      <c r="A732" s="102" t="s">
        <v>69</v>
      </c>
      <c r="B732" s="90" t="s">
        <v>397</v>
      </c>
      <c r="C732" s="90" t="s">
        <v>16</v>
      </c>
      <c r="D732" s="91">
        <v>36</v>
      </c>
      <c r="E732" s="91">
        <v>16</v>
      </c>
      <c r="F732" s="92">
        <v>2</v>
      </c>
      <c r="G732" s="92">
        <v>18</v>
      </c>
      <c r="H732" s="68">
        <f t="array" ref="H732">INDEX('Нормативные затраты по МЗ'!$C$2:$C$132,MATCH(A732&amp;C732,'Нормативные затраты по МЗ'!$A$2:$A$132&amp;'Нормативные затраты по МЗ'!$B$2:$B$132,0))</f>
        <v>154.85</v>
      </c>
      <c r="I732" s="3">
        <f>HLOOKUP($C732,'Параметры ПФ'!$F$3:$K$4,2,FALSE)</f>
        <v>155.04</v>
      </c>
      <c r="J732" s="3">
        <f t="shared" si="55"/>
        <v>4955.2</v>
      </c>
      <c r="K732" s="4">
        <f>IF(J732&lt;'Параметры ПФ'!$N$7+0.01,'Стандартные программы'!J732,ROUNDDOWN('Параметры ПФ'!$N$7/IF(H732=0,I732,IF(I732&gt;H732,H732,I732)),0)*IF(H732=0,I732,IF(I732&gt;H732,H732,I732)))</f>
        <v>4955.2</v>
      </c>
      <c r="L732" s="3">
        <f t="shared" si="56"/>
        <v>89193.600000000006</v>
      </c>
      <c r="M732" s="25">
        <f>IF(J732&lt;'Параметры ПФ'!$N$7+0.01,E732*F732*G732,ROUNDDOWN('Параметры ПФ'!$N$7/IF(H732=0,I732,IF(I732&gt;H732,H732,I732)),0)*G732)</f>
        <v>576</v>
      </c>
      <c r="N732" s="19">
        <f t="shared" si="57"/>
        <v>0</v>
      </c>
      <c r="O732" s="66" t="b">
        <f t="shared" si="58"/>
        <v>1</v>
      </c>
      <c r="P732" s="67">
        <f t="shared" si="59"/>
        <v>72</v>
      </c>
    </row>
    <row r="733" spans="1:16" x14ac:dyDescent="0.45">
      <c r="A733" s="102" t="s">
        <v>69</v>
      </c>
      <c r="B733" s="90" t="s">
        <v>398</v>
      </c>
      <c r="C733" s="90" t="s">
        <v>15</v>
      </c>
      <c r="D733" s="91">
        <v>36</v>
      </c>
      <c r="E733" s="91">
        <v>16</v>
      </c>
      <c r="F733" s="92">
        <v>2</v>
      </c>
      <c r="G733" s="92">
        <v>18</v>
      </c>
      <c r="H733" s="68">
        <f t="array" ref="H733">INDEX('Нормативные затраты по МЗ'!$C$2:$C$132,MATCH(A733&amp;C733,'Нормативные затраты по МЗ'!$A$2:$A$132&amp;'Нормативные затраты по МЗ'!$B$2:$B$132,0))</f>
        <v>154.85</v>
      </c>
      <c r="I733" s="3">
        <f>HLOOKUP($C733,'Параметры ПФ'!$F$3:$K$4,2,FALSE)</f>
        <v>155.04</v>
      </c>
      <c r="J733" s="3">
        <f t="shared" si="55"/>
        <v>4955.2</v>
      </c>
      <c r="K733" s="4">
        <f>IF(J733&lt;'Параметры ПФ'!$N$7+0.01,'Стандартные программы'!J733,ROUNDDOWN('Параметры ПФ'!$N$7/IF(H733=0,I733,IF(I733&gt;H733,H733,I733)),0)*IF(H733=0,I733,IF(I733&gt;H733,H733,I733)))</f>
        <v>4955.2</v>
      </c>
      <c r="L733" s="3">
        <f t="shared" si="56"/>
        <v>89193.600000000006</v>
      </c>
      <c r="M733" s="25">
        <f>IF(J733&lt;'Параметры ПФ'!$N$7+0.01,E733*F733*G733,ROUNDDOWN('Параметры ПФ'!$N$7/IF(H733=0,I733,IF(I733&gt;H733,H733,I733)),0)*G733)</f>
        <v>576</v>
      </c>
      <c r="N733" s="19">
        <f t="shared" si="57"/>
        <v>0</v>
      </c>
      <c r="O733" s="66" t="b">
        <f t="shared" si="58"/>
        <v>1</v>
      </c>
      <c r="P733" s="67">
        <f t="shared" si="59"/>
        <v>72</v>
      </c>
    </row>
    <row r="734" spans="1:16" x14ac:dyDescent="0.45">
      <c r="A734" s="102" t="s">
        <v>69</v>
      </c>
      <c r="B734" s="90" t="s">
        <v>399</v>
      </c>
      <c r="C734" s="90" t="s">
        <v>15</v>
      </c>
      <c r="D734" s="91">
        <v>36</v>
      </c>
      <c r="E734" s="91">
        <v>16</v>
      </c>
      <c r="F734" s="92">
        <v>2</v>
      </c>
      <c r="G734" s="92">
        <v>18</v>
      </c>
      <c r="H734" s="68">
        <f t="array" ref="H734">INDEX('Нормативные затраты по МЗ'!$C$2:$C$132,MATCH(A734&amp;C734,'Нормативные затраты по МЗ'!$A$2:$A$132&amp;'Нормативные затраты по МЗ'!$B$2:$B$132,0))</f>
        <v>154.85</v>
      </c>
      <c r="I734" s="3">
        <f>HLOOKUP($C734,'Параметры ПФ'!$F$3:$K$4,2,FALSE)</f>
        <v>155.04</v>
      </c>
      <c r="J734" s="3">
        <f t="shared" si="55"/>
        <v>4955.2</v>
      </c>
      <c r="K734" s="4">
        <f>IF(J734&lt;'Параметры ПФ'!$N$7+0.01,'Стандартные программы'!J734,ROUNDDOWN('Параметры ПФ'!$N$7/IF(H734=0,I734,IF(I734&gt;H734,H734,I734)),0)*IF(H734=0,I734,IF(I734&gt;H734,H734,I734)))</f>
        <v>4955.2</v>
      </c>
      <c r="L734" s="3">
        <f t="shared" si="56"/>
        <v>89193.600000000006</v>
      </c>
      <c r="M734" s="25">
        <f>IF(J734&lt;'Параметры ПФ'!$N$7+0.01,E734*F734*G734,ROUNDDOWN('Параметры ПФ'!$N$7/IF(H734=0,I734,IF(I734&gt;H734,H734,I734)),0)*G734)</f>
        <v>576</v>
      </c>
      <c r="N734" s="19">
        <f t="shared" si="57"/>
        <v>0</v>
      </c>
      <c r="O734" s="66" t="b">
        <f t="shared" si="58"/>
        <v>1</v>
      </c>
      <c r="P734" s="67">
        <f t="shared" si="59"/>
        <v>72</v>
      </c>
    </row>
    <row r="735" spans="1:16" x14ac:dyDescent="0.45">
      <c r="A735" s="102" t="s">
        <v>69</v>
      </c>
      <c r="B735" s="90" t="s">
        <v>400</v>
      </c>
      <c r="C735" s="90" t="s">
        <v>15</v>
      </c>
      <c r="D735" s="91">
        <v>36</v>
      </c>
      <c r="E735" s="91">
        <v>16</v>
      </c>
      <c r="F735" s="92">
        <v>2</v>
      </c>
      <c r="G735" s="92">
        <v>18</v>
      </c>
      <c r="H735" s="68">
        <f t="array" ref="H735">INDEX('Нормативные затраты по МЗ'!$C$2:$C$132,MATCH(A735&amp;C735,'Нормативные затраты по МЗ'!$A$2:$A$132&amp;'Нормативные затраты по МЗ'!$B$2:$B$132,0))</f>
        <v>154.85</v>
      </c>
      <c r="I735" s="3">
        <f>HLOOKUP($C735,'Параметры ПФ'!$F$3:$K$4,2,FALSE)</f>
        <v>155.04</v>
      </c>
      <c r="J735" s="3">
        <f t="shared" si="55"/>
        <v>4955.2</v>
      </c>
      <c r="K735" s="4">
        <f>IF(J735&lt;'Параметры ПФ'!$N$7+0.01,'Стандартные программы'!J735,ROUNDDOWN('Параметры ПФ'!$N$7/IF(H735=0,I735,IF(I735&gt;H735,H735,I735)),0)*IF(H735=0,I735,IF(I735&gt;H735,H735,I735)))</f>
        <v>4955.2</v>
      </c>
      <c r="L735" s="3">
        <f t="shared" si="56"/>
        <v>89193.600000000006</v>
      </c>
      <c r="M735" s="25">
        <f>IF(J735&lt;'Параметры ПФ'!$N$7+0.01,E735*F735*G735,ROUNDDOWN('Параметры ПФ'!$N$7/IF(H735=0,I735,IF(I735&gt;H735,H735,I735)),0)*G735)</f>
        <v>576</v>
      </c>
      <c r="N735" s="19">
        <f t="shared" si="57"/>
        <v>0</v>
      </c>
      <c r="O735" s="66" t="b">
        <f t="shared" si="58"/>
        <v>1</v>
      </c>
      <c r="P735" s="67">
        <f t="shared" si="59"/>
        <v>72</v>
      </c>
    </row>
    <row r="736" spans="1:16" x14ac:dyDescent="0.45">
      <c r="A736" s="102" t="s">
        <v>69</v>
      </c>
      <c r="B736" s="90" t="s">
        <v>401</v>
      </c>
      <c r="C736" s="90" t="s">
        <v>15</v>
      </c>
      <c r="D736" s="91">
        <v>36</v>
      </c>
      <c r="E736" s="91">
        <v>16</v>
      </c>
      <c r="F736" s="92">
        <v>2</v>
      </c>
      <c r="G736" s="92">
        <v>25</v>
      </c>
      <c r="H736" s="68">
        <f t="array" ref="H736">INDEX('Нормативные затраты по МЗ'!$C$2:$C$132,MATCH(A736&amp;C736,'Нормативные затраты по МЗ'!$A$2:$A$132&amp;'Нормативные затраты по МЗ'!$B$2:$B$132,0))</f>
        <v>154.85</v>
      </c>
      <c r="I736" s="3">
        <f>HLOOKUP($C736,'Параметры ПФ'!$F$3:$K$4,2,FALSE)</f>
        <v>155.04</v>
      </c>
      <c r="J736" s="3">
        <f t="shared" si="55"/>
        <v>4955.2</v>
      </c>
      <c r="K736" s="4">
        <f>IF(J736&lt;'Параметры ПФ'!$N$7+0.01,'Стандартные программы'!J736,ROUNDDOWN('Параметры ПФ'!$N$7/IF(H736=0,I736,IF(I736&gt;H736,H736,I736)),0)*IF(H736=0,I736,IF(I736&gt;H736,H736,I736)))</f>
        <v>4955.2</v>
      </c>
      <c r="L736" s="3">
        <f t="shared" si="56"/>
        <v>123880</v>
      </c>
      <c r="M736" s="25">
        <f>IF(J736&lt;'Параметры ПФ'!$N$7+0.01,E736*F736*G736,ROUNDDOWN('Параметры ПФ'!$N$7/IF(H736=0,I736,IF(I736&gt;H736,H736,I736)),0)*G736)</f>
        <v>800</v>
      </c>
      <c r="N736" s="19">
        <f t="shared" si="57"/>
        <v>0</v>
      </c>
      <c r="O736" s="66" t="b">
        <f t="shared" si="58"/>
        <v>1</v>
      </c>
      <c r="P736" s="67">
        <f t="shared" si="59"/>
        <v>72</v>
      </c>
    </row>
    <row r="737" spans="1:16" x14ac:dyDescent="0.45">
      <c r="A737" s="102" t="s">
        <v>69</v>
      </c>
      <c r="B737" s="90" t="s">
        <v>402</v>
      </c>
      <c r="C737" s="90" t="s">
        <v>15</v>
      </c>
      <c r="D737" s="91">
        <v>36</v>
      </c>
      <c r="E737" s="91">
        <v>16</v>
      </c>
      <c r="F737" s="92">
        <v>2</v>
      </c>
      <c r="G737" s="92">
        <v>20</v>
      </c>
      <c r="H737" s="68">
        <f t="array" ref="H737">INDEX('Нормативные затраты по МЗ'!$C$2:$C$132,MATCH(A737&amp;C737,'Нормативные затраты по МЗ'!$A$2:$A$132&amp;'Нормативные затраты по МЗ'!$B$2:$B$132,0))</f>
        <v>154.85</v>
      </c>
      <c r="I737" s="3">
        <f>HLOOKUP($C737,'Параметры ПФ'!$F$3:$K$4,2,FALSE)</f>
        <v>155.04</v>
      </c>
      <c r="J737" s="3">
        <f t="shared" si="55"/>
        <v>4955.2</v>
      </c>
      <c r="K737" s="4">
        <f>IF(J737&lt;'Параметры ПФ'!$N$7+0.01,'Стандартные программы'!J737,ROUNDDOWN('Параметры ПФ'!$N$7/IF(H737=0,I737,IF(I737&gt;H737,H737,I737)),0)*IF(H737=0,I737,IF(I737&gt;H737,H737,I737)))</f>
        <v>4955.2</v>
      </c>
      <c r="L737" s="3">
        <f t="shared" si="56"/>
        <v>99104</v>
      </c>
      <c r="M737" s="25">
        <f>IF(J737&lt;'Параметры ПФ'!$N$7+0.01,E737*F737*G737,ROUNDDOWN('Параметры ПФ'!$N$7/IF(H737=0,I737,IF(I737&gt;H737,H737,I737)),0)*G737)</f>
        <v>640</v>
      </c>
      <c r="N737" s="19">
        <f t="shared" si="57"/>
        <v>0</v>
      </c>
      <c r="O737" s="66" t="b">
        <f t="shared" si="58"/>
        <v>1</v>
      </c>
      <c r="P737" s="67">
        <f t="shared" si="59"/>
        <v>72</v>
      </c>
    </row>
    <row r="738" spans="1:16" x14ac:dyDescent="0.45">
      <c r="A738" s="102" t="s">
        <v>69</v>
      </c>
      <c r="B738" s="90" t="s">
        <v>2295</v>
      </c>
      <c r="C738" s="90" t="s">
        <v>15</v>
      </c>
      <c r="D738" s="91">
        <v>36</v>
      </c>
      <c r="E738" s="91">
        <v>16</v>
      </c>
      <c r="F738" s="92">
        <v>2</v>
      </c>
      <c r="G738" s="92">
        <v>20</v>
      </c>
      <c r="H738" s="68">
        <f t="array" ref="H738">INDEX('Нормативные затраты по МЗ'!$C$2:$C$132,MATCH(A738&amp;C738,'Нормативные затраты по МЗ'!$A$2:$A$132&amp;'Нормативные затраты по МЗ'!$B$2:$B$132,0))</f>
        <v>154.85</v>
      </c>
      <c r="I738" s="3">
        <f>HLOOKUP($C738,'Параметры ПФ'!$F$3:$K$4,2,FALSE)</f>
        <v>155.04</v>
      </c>
      <c r="J738" s="3">
        <f t="shared" si="55"/>
        <v>4955.2</v>
      </c>
      <c r="K738" s="4">
        <f>IF(J738&lt;'Параметры ПФ'!$N$7+0.01,'Стандартные программы'!J738,ROUNDDOWN('Параметры ПФ'!$N$7/IF(H738=0,I738,IF(I738&gt;H738,H738,I738)),0)*IF(H738=0,I738,IF(I738&gt;H738,H738,I738)))</f>
        <v>4955.2</v>
      </c>
      <c r="L738" s="3">
        <f t="shared" si="56"/>
        <v>99104</v>
      </c>
      <c r="M738" s="25">
        <f>IF(J738&lt;'Параметры ПФ'!$N$7+0.01,E738*F738*G738,ROUNDDOWN('Параметры ПФ'!$N$7/IF(H738=0,I738,IF(I738&gt;H738,H738,I738)),0)*G738)</f>
        <v>640</v>
      </c>
      <c r="N738" s="19">
        <f t="shared" si="57"/>
        <v>0</v>
      </c>
      <c r="O738" s="66" t="b">
        <f t="shared" si="58"/>
        <v>1</v>
      </c>
      <c r="P738" s="67">
        <f t="shared" si="59"/>
        <v>72</v>
      </c>
    </row>
    <row r="739" spans="1:16" x14ac:dyDescent="0.45">
      <c r="A739" s="102" t="s">
        <v>69</v>
      </c>
      <c r="B739" s="90" t="s">
        <v>2296</v>
      </c>
      <c r="C739" s="90" t="s">
        <v>15</v>
      </c>
      <c r="D739" s="91">
        <v>36</v>
      </c>
      <c r="E739" s="91">
        <v>16</v>
      </c>
      <c r="F739" s="92">
        <v>2</v>
      </c>
      <c r="G739" s="92">
        <v>18</v>
      </c>
      <c r="H739" s="68">
        <f t="array" ref="H739">INDEX('Нормативные затраты по МЗ'!$C$2:$C$132,MATCH(A739&amp;C739,'Нормативные затраты по МЗ'!$A$2:$A$132&amp;'Нормативные затраты по МЗ'!$B$2:$B$132,0))</f>
        <v>154.85</v>
      </c>
      <c r="I739" s="3">
        <f>HLOOKUP($C739,'Параметры ПФ'!$F$3:$K$4,2,FALSE)</f>
        <v>155.04</v>
      </c>
      <c r="J739" s="3">
        <f t="shared" si="55"/>
        <v>4955.2</v>
      </c>
      <c r="K739" s="4">
        <f>IF(J739&lt;'Параметры ПФ'!$N$7+0.01,'Стандартные программы'!J739,ROUNDDOWN('Параметры ПФ'!$N$7/IF(H739=0,I739,IF(I739&gt;H739,H739,I739)),0)*IF(H739=0,I739,IF(I739&gt;H739,H739,I739)))</f>
        <v>4955.2</v>
      </c>
      <c r="L739" s="3">
        <f t="shared" si="56"/>
        <v>89193.600000000006</v>
      </c>
      <c r="M739" s="25">
        <f>IF(J739&lt;'Параметры ПФ'!$N$7+0.01,E739*F739*G739,ROUNDDOWN('Параметры ПФ'!$N$7/IF(H739=0,I739,IF(I739&gt;H739,H739,I739)),0)*G739)</f>
        <v>576</v>
      </c>
      <c r="N739" s="19">
        <f t="shared" si="57"/>
        <v>0</v>
      </c>
      <c r="O739" s="66" t="b">
        <f t="shared" si="58"/>
        <v>1</v>
      </c>
      <c r="P739" s="67">
        <f t="shared" si="59"/>
        <v>72</v>
      </c>
    </row>
    <row r="740" spans="1:16" x14ac:dyDescent="0.45">
      <c r="A740" s="102" t="s">
        <v>69</v>
      </c>
      <c r="B740" s="90" t="s">
        <v>2297</v>
      </c>
      <c r="C740" s="90" t="s">
        <v>15</v>
      </c>
      <c r="D740" s="91">
        <v>36</v>
      </c>
      <c r="E740" s="91">
        <v>16</v>
      </c>
      <c r="F740" s="92">
        <v>2</v>
      </c>
      <c r="G740" s="92">
        <v>18</v>
      </c>
      <c r="H740" s="68">
        <f t="array" ref="H740">INDEX('Нормативные затраты по МЗ'!$C$2:$C$132,MATCH(A740&amp;C740,'Нормативные затраты по МЗ'!$A$2:$A$132&amp;'Нормативные затраты по МЗ'!$B$2:$B$132,0))</f>
        <v>154.85</v>
      </c>
      <c r="I740" s="3">
        <f>HLOOKUP($C740,'Параметры ПФ'!$F$3:$K$4,2,FALSE)</f>
        <v>155.04</v>
      </c>
      <c r="J740" s="3">
        <f t="shared" si="55"/>
        <v>4955.2</v>
      </c>
      <c r="K740" s="4">
        <f>IF(J740&lt;'Параметры ПФ'!$N$7+0.01,'Стандартные программы'!J740,ROUNDDOWN('Параметры ПФ'!$N$7/IF(H740=0,I740,IF(I740&gt;H740,H740,I740)),0)*IF(H740=0,I740,IF(I740&gt;H740,H740,I740)))</f>
        <v>4955.2</v>
      </c>
      <c r="L740" s="3">
        <f t="shared" si="56"/>
        <v>89193.600000000006</v>
      </c>
      <c r="M740" s="25">
        <f>IF(J740&lt;'Параметры ПФ'!$N$7+0.01,E740*F740*G740,ROUNDDOWN('Параметры ПФ'!$N$7/IF(H740=0,I740,IF(I740&gt;H740,H740,I740)),0)*G740)</f>
        <v>576</v>
      </c>
      <c r="N740" s="19">
        <f t="shared" si="57"/>
        <v>0</v>
      </c>
      <c r="O740" s="66" t="b">
        <f t="shared" si="58"/>
        <v>1</v>
      </c>
      <c r="P740" s="67">
        <f t="shared" si="59"/>
        <v>72</v>
      </c>
    </row>
    <row r="741" spans="1:16" x14ac:dyDescent="0.45">
      <c r="A741" s="102" t="s">
        <v>69</v>
      </c>
      <c r="B741" s="90" t="s">
        <v>404</v>
      </c>
      <c r="C741" s="90" t="s">
        <v>34</v>
      </c>
      <c r="D741" s="91">
        <v>36</v>
      </c>
      <c r="E741" s="91">
        <v>16</v>
      </c>
      <c r="F741" s="92">
        <v>2</v>
      </c>
      <c r="G741" s="92">
        <v>15</v>
      </c>
      <c r="H741" s="68">
        <f t="array" ref="H741">INDEX('Нормативные затраты по МЗ'!$C$2:$C$132,MATCH(A741&amp;C741,'Нормативные затраты по МЗ'!$A$2:$A$132&amp;'Нормативные затраты по МЗ'!$B$2:$B$132,0))</f>
        <v>154.85</v>
      </c>
      <c r="I741" s="3">
        <f>HLOOKUP($C741,'Параметры ПФ'!$F$3:$K$4,2,FALSE)</f>
        <v>155.04</v>
      </c>
      <c r="J741" s="3">
        <f t="shared" si="55"/>
        <v>4955.2</v>
      </c>
      <c r="K741" s="4">
        <f>IF(J741&lt;'Параметры ПФ'!$N$7+0.01,'Стандартные программы'!J741,ROUNDDOWN('Параметры ПФ'!$N$7/IF(H741=0,I741,IF(I741&gt;H741,H741,I741)),0)*IF(H741=0,I741,IF(I741&gt;H741,H741,I741)))</f>
        <v>4955.2</v>
      </c>
      <c r="L741" s="3">
        <f t="shared" si="56"/>
        <v>74328</v>
      </c>
      <c r="M741" s="25">
        <f>IF(J741&lt;'Параметры ПФ'!$N$7+0.01,E741*F741*G741,ROUNDDOWN('Параметры ПФ'!$N$7/IF(H741=0,I741,IF(I741&gt;H741,H741,I741)),0)*G741)</f>
        <v>480</v>
      </c>
      <c r="N741" s="19">
        <f t="shared" si="57"/>
        <v>0</v>
      </c>
      <c r="O741" s="66" t="b">
        <f t="shared" si="58"/>
        <v>1</v>
      </c>
      <c r="P741" s="67">
        <f t="shared" si="59"/>
        <v>72</v>
      </c>
    </row>
    <row r="742" spans="1:16" x14ac:dyDescent="0.45">
      <c r="A742" s="102" t="s">
        <v>69</v>
      </c>
      <c r="B742" s="90" t="s">
        <v>405</v>
      </c>
      <c r="C742" s="90" t="s">
        <v>34</v>
      </c>
      <c r="D742" s="91">
        <v>36</v>
      </c>
      <c r="E742" s="91">
        <v>16</v>
      </c>
      <c r="F742" s="92">
        <v>2</v>
      </c>
      <c r="G742" s="92">
        <v>20</v>
      </c>
      <c r="H742" s="68">
        <f t="array" ref="H742">INDEX('Нормативные затраты по МЗ'!$C$2:$C$132,MATCH(A742&amp;C742,'Нормативные затраты по МЗ'!$A$2:$A$132&amp;'Нормативные затраты по МЗ'!$B$2:$B$132,0))</f>
        <v>154.85</v>
      </c>
      <c r="I742" s="3">
        <f>HLOOKUP($C742,'Параметры ПФ'!$F$3:$K$4,2,FALSE)</f>
        <v>155.04</v>
      </c>
      <c r="J742" s="3">
        <f t="shared" si="55"/>
        <v>4955.2</v>
      </c>
      <c r="K742" s="4">
        <f>IF(J742&lt;'Параметры ПФ'!$N$7+0.01,'Стандартные программы'!J742,ROUNDDOWN('Параметры ПФ'!$N$7/IF(H742=0,I742,IF(I742&gt;H742,H742,I742)),0)*IF(H742=0,I742,IF(I742&gt;H742,H742,I742)))</f>
        <v>4955.2</v>
      </c>
      <c r="L742" s="3">
        <f t="shared" si="56"/>
        <v>99104</v>
      </c>
      <c r="M742" s="25">
        <f>IF(J742&lt;'Параметры ПФ'!$N$7+0.01,E742*F742*G742,ROUNDDOWN('Параметры ПФ'!$N$7/IF(H742=0,I742,IF(I742&gt;H742,H742,I742)),0)*G742)</f>
        <v>640</v>
      </c>
      <c r="N742" s="19">
        <f t="shared" si="57"/>
        <v>0</v>
      </c>
      <c r="O742" s="66" t="b">
        <f t="shared" si="58"/>
        <v>1</v>
      </c>
      <c r="P742" s="67">
        <f t="shared" si="59"/>
        <v>72</v>
      </c>
    </row>
    <row r="743" spans="1:16" x14ac:dyDescent="0.45">
      <c r="A743" s="102" t="s">
        <v>69</v>
      </c>
      <c r="B743" s="90" t="s">
        <v>406</v>
      </c>
      <c r="C743" s="90" t="s">
        <v>34</v>
      </c>
      <c r="D743" s="91">
        <v>36</v>
      </c>
      <c r="E743" s="91">
        <v>16</v>
      </c>
      <c r="F743" s="92">
        <v>2</v>
      </c>
      <c r="G743" s="92">
        <v>20</v>
      </c>
      <c r="H743" s="68">
        <f t="array" ref="H743">INDEX('Нормативные затраты по МЗ'!$C$2:$C$132,MATCH(A743&amp;C743,'Нормативные затраты по МЗ'!$A$2:$A$132&amp;'Нормативные затраты по МЗ'!$B$2:$B$132,0))</f>
        <v>154.85</v>
      </c>
      <c r="I743" s="3">
        <f>HLOOKUP($C743,'Параметры ПФ'!$F$3:$K$4,2,FALSE)</f>
        <v>155.04</v>
      </c>
      <c r="J743" s="3">
        <f t="shared" si="55"/>
        <v>4955.2</v>
      </c>
      <c r="K743" s="4">
        <f>IF(J743&lt;'Параметры ПФ'!$N$7+0.01,'Стандартные программы'!J743,ROUNDDOWN('Параметры ПФ'!$N$7/IF(H743=0,I743,IF(I743&gt;H743,H743,I743)),0)*IF(H743=0,I743,IF(I743&gt;H743,H743,I743)))</f>
        <v>4955.2</v>
      </c>
      <c r="L743" s="3">
        <f t="shared" si="56"/>
        <v>99104</v>
      </c>
      <c r="M743" s="25">
        <f>IF(J743&lt;'Параметры ПФ'!$N$7+0.01,E743*F743*G743,ROUNDDOWN('Параметры ПФ'!$N$7/IF(H743=0,I743,IF(I743&gt;H743,H743,I743)),0)*G743)</f>
        <v>640</v>
      </c>
      <c r="N743" s="19">
        <f t="shared" si="57"/>
        <v>0</v>
      </c>
      <c r="O743" s="66" t="b">
        <f t="shared" si="58"/>
        <v>1</v>
      </c>
      <c r="P743" s="67">
        <f t="shared" si="59"/>
        <v>72</v>
      </c>
    </row>
    <row r="744" spans="1:16" x14ac:dyDescent="0.45">
      <c r="A744" s="102" t="s">
        <v>69</v>
      </c>
      <c r="B744" s="90" t="s">
        <v>407</v>
      </c>
      <c r="C744" s="90" t="s">
        <v>16</v>
      </c>
      <c r="D744" s="91">
        <v>36</v>
      </c>
      <c r="E744" s="91">
        <v>16</v>
      </c>
      <c r="F744" s="92">
        <v>2</v>
      </c>
      <c r="G744" s="92">
        <v>12</v>
      </c>
      <c r="H744" s="68">
        <f t="array" ref="H744">INDEX('Нормативные затраты по МЗ'!$C$2:$C$132,MATCH(A744&amp;C744,'Нормативные затраты по МЗ'!$A$2:$A$132&amp;'Нормативные затраты по МЗ'!$B$2:$B$132,0))</f>
        <v>154.85</v>
      </c>
      <c r="I744" s="3">
        <f>HLOOKUP($C744,'Параметры ПФ'!$F$3:$K$4,2,FALSE)</f>
        <v>155.04</v>
      </c>
      <c r="J744" s="3">
        <f t="shared" si="55"/>
        <v>4955.2</v>
      </c>
      <c r="K744" s="4">
        <f>IF(J744&lt;'Параметры ПФ'!$N$7+0.01,'Стандартные программы'!J744,ROUNDDOWN('Параметры ПФ'!$N$7/IF(H744=0,I744,IF(I744&gt;H744,H744,I744)),0)*IF(H744=0,I744,IF(I744&gt;H744,H744,I744)))</f>
        <v>4955.2</v>
      </c>
      <c r="L744" s="3">
        <f t="shared" si="56"/>
        <v>59462.400000000001</v>
      </c>
      <c r="M744" s="25">
        <f>IF(J744&lt;'Параметры ПФ'!$N$7+0.01,E744*F744*G744,ROUNDDOWN('Параметры ПФ'!$N$7/IF(H744=0,I744,IF(I744&gt;H744,H744,I744)),0)*G744)</f>
        <v>384</v>
      </c>
      <c r="N744" s="19">
        <f t="shared" si="57"/>
        <v>0</v>
      </c>
      <c r="O744" s="66" t="b">
        <f t="shared" si="58"/>
        <v>1</v>
      </c>
      <c r="P744" s="67">
        <f t="shared" si="59"/>
        <v>72</v>
      </c>
    </row>
    <row r="745" spans="1:16" x14ac:dyDescent="0.45">
      <c r="A745" s="90" t="s">
        <v>69</v>
      </c>
      <c r="B745" s="90" t="s">
        <v>408</v>
      </c>
      <c r="C745" s="90" t="s">
        <v>34</v>
      </c>
      <c r="D745" s="91">
        <v>36</v>
      </c>
      <c r="E745" s="91">
        <v>16</v>
      </c>
      <c r="F745" s="92">
        <v>2</v>
      </c>
      <c r="G745" s="92">
        <v>20</v>
      </c>
      <c r="H745" s="68">
        <f t="array" ref="H745">INDEX('Нормативные затраты по МЗ'!$C$2:$C$132,MATCH(A745&amp;C745,'Нормативные затраты по МЗ'!$A$2:$A$132&amp;'Нормативные затраты по МЗ'!$B$2:$B$132,0))</f>
        <v>154.85</v>
      </c>
      <c r="I745" s="3">
        <f>HLOOKUP($C745,'Параметры ПФ'!$F$3:$K$4,2,FALSE)</f>
        <v>155.04</v>
      </c>
      <c r="J745" s="3">
        <f t="shared" si="55"/>
        <v>4955.2</v>
      </c>
      <c r="K745" s="4">
        <f>IF(J745&lt;'Параметры ПФ'!$N$7+0.01,'Стандартные программы'!J745,ROUNDDOWN('Параметры ПФ'!$N$7/IF(H745=0,I745,IF(I745&gt;H745,H745,I745)),0)*IF(H745=0,I745,IF(I745&gt;H745,H745,I745)))</f>
        <v>4955.2</v>
      </c>
      <c r="L745" s="3">
        <f t="shared" si="56"/>
        <v>99104</v>
      </c>
      <c r="M745" s="25">
        <f>IF(J745&lt;'Параметры ПФ'!$N$7+0.01,E745*F745*G745,ROUNDDOWN('Параметры ПФ'!$N$7/IF(H745=0,I745,IF(I745&gt;H745,H745,I745)),0)*G745)</f>
        <v>640</v>
      </c>
      <c r="N745" s="19">
        <f t="shared" si="57"/>
        <v>0</v>
      </c>
      <c r="O745" s="66" t="b">
        <f t="shared" si="58"/>
        <v>1</v>
      </c>
      <c r="P745" s="67">
        <f t="shared" si="59"/>
        <v>72</v>
      </c>
    </row>
    <row r="746" spans="1:16" x14ac:dyDescent="0.45">
      <c r="A746" s="102" t="s">
        <v>69</v>
      </c>
      <c r="B746" s="90" t="s">
        <v>2298</v>
      </c>
      <c r="C746" s="90" t="s">
        <v>34</v>
      </c>
      <c r="D746" s="91">
        <v>36</v>
      </c>
      <c r="E746" s="91">
        <v>16</v>
      </c>
      <c r="F746" s="92">
        <v>2</v>
      </c>
      <c r="G746" s="92">
        <v>20</v>
      </c>
      <c r="H746" s="68">
        <f t="array" ref="H746">INDEX('Нормативные затраты по МЗ'!$C$2:$C$132,MATCH(A746&amp;C746,'Нормативные затраты по МЗ'!$A$2:$A$132&amp;'Нормативные затраты по МЗ'!$B$2:$B$132,0))</f>
        <v>154.85</v>
      </c>
      <c r="I746" s="3">
        <f>HLOOKUP($C746,'Параметры ПФ'!$F$3:$K$4,2,FALSE)</f>
        <v>155.04</v>
      </c>
      <c r="J746" s="3">
        <f t="shared" si="55"/>
        <v>4955.2</v>
      </c>
      <c r="K746" s="4">
        <f>IF(J746&lt;'Параметры ПФ'!$N$7+0.01,'Стандартные программы'!J746,ROUNDDOWN('Параметры ПФ'!$N$7/IF(H746=0,I746,IF(I746&gt;H746,H746,I746)),0)*IF(H746=0,I746,IF(I746&gt;H746,H746,I746)))</f>
        <v>4955.2</v>
      </c>
      <c r="L746" s="3">
        <f t="shared" si="56"/>
        <v>99104</v>
      </c>
      <c r="M746" s="25">
        <f>IF(J746&lt;'Параметры ПФ'!$N$7+0.01,E746*F746*G746,ROUNDDOWN('Параметры ПФ'!$N$7/IF(H746=0,I746,IF(I746&gt;H746,H746,I746)),0)*G746)</f>
        <v>640</v>
      </c>
      <c r="N746" s="19">
        <f t="shared" si="57"/>
        <v>0</v>
      </c>
      <c r="O746" s="66" t="b">
        <f t="shared" si="58"/>
        <v>1</v>
      </c>
      <c r="P746" s="67">
        <f t="shared" si="59"/>
        <v>72</v>
      </c>
    </row>
    <row r="747" spans="1:16" x14ac:dyDescent="0.45">
      <c r="A747" s="102" t="s">
        <v>69</v>
      </c>
      <c r="B747" s="90" t="s">
        <v>409</v>
      </c>
      <c r="C747" s="90" t="s">
        <v>16</v>
      </c>
      <c r="D747" s="91">
        <v>36</v>
      </c>
      <c r="E747" s="91">
        <v>16</v>
      </c>
      <c r="F747" s="92">
        <v>2</v>
      </c>
      <c r="G747" s="92">
        <v>18</v>
      </c>
      <c r="H747" s="68">
        <f t="array" ref="H747">INDEX('Нормативные затраты по МЗ'!$C$2:$C$132,MATCH(A747&amp;C747,'Нормативные затраты по МЗ'!$A$2:$A$132&amp;'Нормативные затраты по МЗ'!$B$2:$B$132,0))</f>
        <v>154.85</v>
      </c>
      <c r="I747" s="3">
        <f>HLOOKUP($C747,'Параметры ПФ'!$F$3:$K$4,2,FALSE)</f>
        <v>155.04</v>
      </c>
      <c r="J747" s="3">
        <f t="shared" si="55"/>
        <v>4955.2</v>
      </c>
      <c r="K747" s="4">
        <f>IF(J747&lt;'Параметры ПФ'!$N$7+0.01,'Стандартные программы'!J747,ROUNDDOWN('Параметры ПФ'!$N$7/IF(H747=0,I747,IF(I747&gt;H747,H747,I747)),0)*IF(H747=0,I747,IF(I747&gt;H747,H747,I747)))</f>
        <v>4955.2</v>
      </c>
      <c r="L747" s="3">
        <f t="shared" si="56"/>
        <v>89193.600000000006</v>
      </c>
      <c r="M747" s="25">
        <f>IF(J747&lt;'Параметры ПФ'!$N$7+0.01,E747*F747*G747,ROUNDDOWN('Параметры ПФ'!$N$7/IF(H747=0,I747,IF(I747&gt;H747,H747,I747)),0)*G747)</f>
        <v>576</v>
      </c>
      <c r="N747" s="19">
        <f t="shared" si="57"/>
        <v>0</v>
      </c>
      <c r="O747" s="66" t="b">
        <f t="shared" si="58"/>
        <v>1</v>
      </c>
      <c r="P747" s="67">
        <f t="shared" si="59"/>
        <v>72</v>
      </c>
    </row>
    <row r="748" spans="1:16" x14ac:dyDescent="0.45">
      <c r="A748" s="102" t="s">
        <v>69</v>
      </c>
      <c r="B748" s="90" t="s">
        <v>410</v>
      </c>
      <c r="C748" s="90" t="s">
        <v>16</v>
      </c>
      <c r="D748" s="91">
        <v>36</v>
      </c>
      <c r="E748" s="91">
        <v>16</v>
      </c>
      <c r="F748" s="92">
        <v>2</v>
      </c>
      <c r="G748" s="92">
        <v>15</v>
      </c>
      <c r="H748" s="68">
        <f t="array" ref="H748">INDEX('Нормативные затраты по МЗ'!$C$2:$C$132,MATCH(A748&amp;C748,'Нормативные затраты по МЗ'!$A$2:$A$132&amp;'Нормативные затраты по МЗ'!$B$2:$B$132,0))</f>
        <v>154.85</v>
      </c>
      <c r="I748" s="3">
        <f>HLOOKUP($C748,'Параметры ПФ'!$F$3:$K$4,2,FALSE)</f>
        <v>155.04</v>
      </c>
      <c r="J748" s="3">
        <f t="shared" si="55"/>
        <v>4955.2</v>
      </c>
      <c r="K748" s="4">
        <f>IF(J748&lt;'Параметры ПФ'!$N$7+0.01,'Стандартные программы'!J748,ROUNDDOWN('Параметры ПФ'!$N$7/IF(H748=0,I748,IF(I748&gt;H748,H748,I748)),0)*IF(H748=0,I748,IF(I748&gt;H748,H748,I748)))</f>
        <v>4955.2</v>
      </c>
      <c r="L748" s="3">
        <f t="shared" si="56"/>
        <v>74328</v>
      </c>
      <c r="M748" s="25">
        <f>IF(J748&lt;'Параметры ПФ'!$N$7+0.01,E748*F748*G748,ROUNDDOWN('Параметры ПФ'!$N$7/IF(H748=0,I748,IF(I748&gt;H748,H748,I748)),0)*G748)</f>
        <v>480</v>
      </c>
      <c r="N748" s="19">
        <f t="shared" si="57"/>
        <v>0</v>
      </c>
      <c r="O748" s="66" t="b">
        <f t="shared" si="58"/>
        <v>1</v>
      </c>
      <c r="P748" s="67">
        <f t="shared" si="59"/>
        <v>72</v>
      </c>
    </row>
    <row r="749" spans="1:16" x14ac:dyDescent="0.45">
      <c r="A749" s="102" t="s">
        <v>69</v>
      </c>
      <c r="B749" s="90" t="s">
        <v>2299</v>
      </c>
      <c r="C749" s="90" t="s">
        <v>16</v>
      </c>
      <c r="D749" s="91">
        <v>36</v>
      </c>
      <c r="E749" s="91">
        <v>16</v>
      </c>
      <c r="F749" s="92">
        <v>2</v>
      </c>
      <c r="G749" s="92">
        <v>18</v>
      </c>
      <c r="H749" s="68">
        <f t="array" ref="H749">INDEX('Нормативные затраты по МЗ'!$C$2:$C$132,MATCH(A749&amp;C749,'Нормативные затраты по МЗ'!$A$2:$A$132&amp;'Нормативные затраты по МЗ'!$B$2:$B$132,0))</f>
        <v>154.85</v>
      </c>
      <c r="I749" s="3">
        <f>HLOOKUP($C749,'Параметры ПФ'!$F$3:$K$4,2,FALSE)</f>
        <v>155.04</v>
      </c>
      <c r="J749" s="3">
        <f t="shared" si="55"/>
        <v>4955.2</v>
      </c>
      <c r="K749" s="4">
        <f>IF(J749&lt;'Параметры ПФ'!$N$7+0.01,'Стандартные программы'!J749,ROUNDDOWN('Параметры ПФ'!$N$7/IF(H749=0,I749,IF(I749&gt;H749,H749,I749)),0)*IF(H749=0,I749,IF(I749&gt;H749,H749,I749)))</f>
        <v>4955.2</v>
      </c>
      <c r="L749" s="3">
        <f t="shared" si="56"/>
        <v>89193.600000000006</v>
      </c>
      <c r="M749" s="25">
        <f>IF(J749&lt;'Параметры ПФ'!$N$7+0.01,E749*F749*G749,ROUNDDOWN('Параметры ПФ'!$N$7/IF(H749=0,I749,IF(I749&gt;H749,H749,I749)),0)*G749)</f>
        <v>576</v>
      </c>
      <c r="N749" s="19">
        <f t="shared" si="57"/>
        <v>0</v>
      </c>
      <c r="O749" s="66" t="b">
        <f t="shared" si="58"/>
        <v>1</v>
      </c>
      <c r="P749" s="67">
        <f t="shared" si="59"/>
        <v>72</v>
      </c>
    </row>
    <row r="750" spans="1:16" x14ac:dyDescent="0.45">
      <c r="A750" s="102" t="s">
        <v>69</v>
      </c>
      <c r="B750" s="90" t="s">
        <v>411</v>
      </c>
      <c r="C750" s="90" t="s">
        <v>16</v>
      </c>
      <c r="D750" s="91">
        <v>36</v>
      </c>
      <c r="E750" s="91">
        <v>16</v>
      </c>
      <c r="F750" s="92">
        <v>2</v>
      </c>
      <c r="G750" s="92">
        <v>15</v>
      </c>
      <c r="H750" s="68">
        <f t="array" ref="H750">INDEX('Нормативные затраты по МЗ'!$C$2:$C$132,MATCH(A750&amp;C750,'Нормативные затраты по МЗ'!$A$2:$A$132&amp;'Нормативные затраты по МЗ'!$B$2:$B$132,0))</f>
        <v>154.85</v>
      </c>
      <c r="I750" s="3">
        <f>HLOOKUP($C750,'Параметры ПФ'!$F$3:$K$4,2,FALSE)</f>
        <v>155.04</v>
      </c>
      <c r="J750" s="3">
        <f t="shared" si="55"/>
        <v>4955.2</v>
      </c>
      <c r="K750" s="4">
        <f>IF(J750&lt;'Параметры ПФ'!$N$7+0.01,'Стандартные программы'!J750,ROUNDDOWN('Параметры ПФ'!$N$7/IF(H750=0,I750,IF(I750&gt;H750,H750,I750)),0)*IF(H750=0,I750,IF(I750&gt;H750,H750,I750)))</f>
        <v>4955.2</v>
      </c>
      <c r="L750" s="3">
        <f t="shared" si="56"/>
        <v>74328</v>
      </c>
      <c r="M750" s="25">
        <f>IF(J750&lt;'Параметры ПФ'!$N$7+0.01,E750*F750*G750,ROUNDDOWN('Параметры ПФ'!$N$7/IF(H750=0,I750,IF(I750&gt;H750,H750,I750)),0)*G750)</f>
        <v>480</v>
      </c>
      <c r="N750" s="19">
        <f t="shared" si="57"/>
        <v>0</v>
      </c>
      <c r="O750" s="66" t="b">
        <f t="shared" si="58"/>
        <v>1</v>
      </c>
      <c r="P750" s="67">
        <f t="shared" si="59"/>
        <v>72</v>
      </c>
    </row>
    <row r="751" spans="1:16" x14ac:dyDescent="0.45">
      <c r="A751" s="102" t="s">
        <v>69</v>
      </c>
      <c r="B751" s="90" t="s">
        <v>413</v>
      </c>
      <c r="C751" s="90" t="s">
        <v>14</v>
      </c>
      <c r="D751" s="91">
        <v>36</v>
      </c>
      <c r="E751" s="91">
        <v>16</v>
      </c>
      <c r="F751" s="92">
        <v>2</v>
      </c>
      <c r="G751" s="92">
        <v>18</v>
      </c>
      <c r="H751" s="68">
        <f t="array" ref="H751">INDEX('Нормативные затраты по МЗ'!$C$2:$C$132,MATCH(A751&amp;C751,'Нормативные затраты по МЗ'!$A$2:$A$132&amp;'Нормативные затраты по МЗ'!$B$2:$B$132,0))</f>
        <v>154.85</v>
      </c>
      <c r="I751" s="3">
        <f>HLOOKUP($C751,'Параметры ПФ'!$F$3:$K$4,2,FALSE)</f>
        <v>155.04</v>
      </c>
      <c r="J751" s="3">
        <f t="shared" si="55"/>
        <v>4955.2</v>
      </c>
      <c r="K751" s="4">
        <f>IF(J751&lt;'Параметры ПФ'!$N$7+0.01,'Стандартные программы'!J751,ROUNDDOWN('Параметры ПФ'!$N$7/IF(H751=0,I751,IF(I751&gt;H751,H751,I751)),0)*IF(H751=0,I751,IF(I751&gt;H751,H751,I751)))</f>
        <v>4955.2</v>
      </c>
      <c r="L751" s="3">
        <f t="shared" si="56"/>
        <v>89193.600000000006</v>
      </c>
      <c r="M751" s="25">
        <f>IF(J751&lt;'Параметры ПФ'!$N$7+0.01,E751*F751*G751,ROUNDDOWN('Параметры ПФ'!$N$7/IF(H751=0,I751,IF(I751&gt;H751,H751,I751)),0)*G751)</f>
        <v>576</v>
      </c>
      <c r="N751" s="19">
        <f t="shared" si="57"/>
        <v>0</v>
      </c>
      <c r="O751" s="66" t="b">
        <f t="shared" si="58"/>
        <v>1</v>
      </c>
      <c r="P751" s="67">
        <f t="shared" si="59"/>
        <v>72</v>
      </c>
    </row>
    <row r="752" spans="1:16" x14ac:dyDescent="0.45">
      <c r="A752" s="102" t="s">
        <v>69</v>
      </c>
      <c r="B752" s="90" t="s">
        <v>414</v>
      </c>
      <c r="C752" s="90" t="s">
        <v>14</v>
      </c>
      <c r="D752" s="91">
        <v>36</v>
      </c>
      <c r="E752" s="91">
        <v>16</v>
      </c>
      <c r="F752" s="92">
        <v>2</v>
      </c>
      <c r="G752" s="92">
        <v>20</v>
      </c>
      <c r="H752" s="68">
        <f t="array" ref="H752">INDEX('Нормативные затраты по МЗ'!$C$2:$C$132,MATCH(A752&amp;C752,'Нормативные затраты по МЗ'!$A$2:$A$132&amp;'Нормативные затраты по МЗ'!$B$2:$B$132,0))</f>
        <v>154.85</v>
      </c>
      <c r="I752" s="3">
        <f>HLOOKUP($C752,'Параметры ПФ'!$F$3:$K$4,2,FALSE)</f>
        <v>155.04</v>
      </c>
      <c r="J752" s="3">
        <f t="shared" si="55"/>
        <v>4955.2</v>
      </c>
      <c r="K752" s="4">
        <f>IF(J752&lt;'Параметры ПФ'!$N$7+0.01,'Стандартные программы'!J752,ROUNDDOWN('Параметры ПФ'!$N$7/IF(H752=0,I752,IF(I752&gt;H752,H752,I752)),0)*IF(H752=0,I752,IF(I752&gt;H752,H752,I752)))</f>
        <v>4955.2</v>
      </c>
      <c r="L752" s="3">
        <f t="shared" si="56"/>
        <v>99104</v>
      </c>
      <c r="M752" s="25">
        <f>IF(J752&lt;'Параметры ПФ'!$N$7+0.01,E752*F752*G752,ROUNDDOWN('Параметры ПФ'!$N$7/IF(H752=0,I752,IF(I752&gt;H752,H752,I752)),0)*G752)</f>
        <v>640</v>
      </c>
      <c r="N752" s="19">
        <f t="shared" si="57"/>
        <v>0</v>
      </c>
      <c r="O752" s="66" t="b">
        <f t="shared" si="58"/>
        <v>1</v>
      </c>
      <c r="P752" s="67">
        <f t="shared" si="59"/>
        <v>72</v>
      </c>
    </row>
    <row r="753" spans="1:16" x14ac:dyDescent="0.45">
      <c r="A753" s="102" t="s">
        <v>69</v>
      </c>
      <c r="B753" s="90" t="s">
        <v>415</v>
      </c>
      <c r="C753" s="90" t="s">
        <v>14</v>
      </c>
      <c r="D753" s="91">
        <v>36</v>
      </c>
      <c r="E753" s="91">
        <v>16</v>
      </c>
      <c r="F753" s="92">
        <v>2</v>
      </c>
      <c r="G753" s="92">
        <v>20</v>
      </c>
      <c r="H753" s="68">
        <f t="array" ref="H753">INDEX('Нормативные затраты по МЗ'!$C$2:$C$132,MATCH(A753&amp;C753,'Нормативные затраты по МЗ'!$A$2:$A$132&amp;'Нормативные затраты по МЗ'!$B$2:$B$132,0))</f>
        <v>154.85</v>
      </c>
      <c r="I753" s="3">
        <f>HLOOKUP($C753,'Параметры ПФ'!$F$3:$K$4,2,FALSE)</f>
        <v>155.04</v>
      </c>
      <c r="J753" s="3">
        <f t="shared" si="55"/>
        <v>4955.2</v>
      </c>
      <c r="K753" s="4">
        <f>IF(J753&lt;'Параметры ПФ'!$N$7+0.01,'Стандартные программы'!J753,ROUNDDOWN('Параметры ПФ'!$N$7/IF(H753=0,I753,IF(I753&gt;H753,H753,I753)),0)*IF(H753=0,I753,IF(I753&gt;H753,H753,I753)))</f>
        <v>4955.2</v>
      </c>
      <c r="L753" s="3">
        <f t="shared" si="56"/>
        <v>99104</v>
      </c>
      <c r="M753" s="25">
        <f>IF(J753&lt;'Параметры ПФ'!$N$7+0.01,E753*F753*G753,ROUNDDOWN('Параметры ПФ'!$N$7/IF(H753=0,I753,IF(I753&gt;H753,H753,I753)),0)*G753)</f>
        <v>640</v>
      </c>
      <c r="N753" s="19">
        <f t="shared" si="57"/>
        <v>0</v>
      </c>
      <c r="O753" s="66" t="b">
        <f t="shared" si="58"/>
        <v>1</v>
      </c>
      <c r="P753" s="67">
        <f t="shared" si="59"/>
        <v>72</v>
      </c>
    </row>
    <row r="754" spans="1:16" x14ac:dyDescent="0.45">
      <c r="A754" s="102" t="s">
        <v>69</v>
      </c>
      <c r="B754" s="90" t="s">
        <v>416</v>
      </c>
      <c r="C754" s="90" t="s">
        <v>1</v>
      </c>
      <c r="D754" s="91">
        <v>36</v>
      </c>
      <c r="E754" s="91">
        <v>16</v>
      </c>
      <c r="F754" s="92">
        <v>2</v>
      </c>
      <c r="G754" s="92">
        <v>18</v>
      </c>
      <c r="H754" s="68">
        <f t="array" ref="H754">INDEX('Нормативные затраты по МЗ'!$C$2:$C$132,MATCH(A754&amp;C754,'Нормативные затраты по МЗ'!$A$2:$A$132&amp;'Нормативные затраты по МЗ'!$B$2:$B$132,0))</f>
        <v>154.85</v>
      </c>
      <c r="I754" s="3">
        <f>HLOOKUP($C754,'Параметры ПФ'!$F$3:$K$4,2,FALSE)</f>
        <v>155.04</v>
      </c>
      <c r="J754" s="3">
        <f t="shared" si="55"/>
        <v>4955.2</v>
      </c>
      <c r="K754" s="4">
        <f>IF(J754&lt;'Параметры ПФ'!$N$7+0.01,'Стандартные программы'!J754,ROUNDDOWN('Параметры ПФ'!$N$7/IF(H754=0,I754,IF(I754&gt;H754,H754,I754)),0)*IF(H754=0,I754,IF(I754&gt;H754,H754,I754)))</f>
        <v>4955.2</v>
      </c>
      <c r="L754" s="3">
        <f t="shared" si="56"/>
        <v>89193.600000000006</v>
      </c>
      <c r="M754" s="25">
        <f>IF(J754&lt;'Параметры ПФ'!$N$7+0.01,E754*F754*G754,ROUNDDOWN('Параметры ПФ'!$N$7/IF(H754=0,I754,IF(I754&gt;H754,H754,I754)),0)*G754)</f>
        <v>576</v>
      </c>
      <c r="N754" s="19">
        <f t="shared" si="57"/>
        <v>0</v>
      </c>
      <c r="O754" s="66" t="b">
        <f t="shared" si="58"/>
        <v>1</v>
      </c>
      <c r="P754" s="67">
        <f t="shared" si="59"/>
        <v>72</v>
      </c>
    </row>
    <row r="755" spans="1:16" x14ac:dyDescent="0.45">
      <c r="A755" s="102" t="s">
        <v>69</v>
      </c>
      <c r="B755" s="90" t="s">
        <v>417</v>
      </c>
      <c r="C755" s="90" t="s">
        <v>1</v>
      </c>
      <c r="D755" s="91">
        <v>36</v>
      </c>
      <c r="E755" s="91">
        <v>16</v>
      </c>
      <c r="F755" s="92">
        <v>2</v>
      </c>
      <c r="G755" s="92">
        <v>18</v>
      </c>
      <c r="H755" s="68">
        <f t="array" ref="H755">INDEX('Нормативные затраты по МЗ'!$C$2:$C$132,MATCH(A755&amp;C755,'Нормативные затраты по МЗ'!$A$2:$A$132&amp;'Нормативные затраты по МЗ'!$B$2:$B$132,0))</f>
        <v>154.85</v>
      </c>
      <c r="I755" s="3">
        <f>HLOOKUP($C755,'Параметры ПФ'!$F$3:$K$4,2,FALSE)</f>
        <v>155.04</v>
      </c>
      <c r="J755" s="3">
        <f t="shared" si="55"/>
        <v>4955.2</v>
      </c>
      <c r="K755" s="4">
        <f>IF(J755&lt;'Параметры ПФ'!$N$7+0.01,'Стандартные программы'!J755,ROUNDDOWN('Параметры ПФ'!$N$7/IF(H755=0,I755,IF(I755&gt;H755,H755,I755)),0)*IF(H755=0,I755,IF(I755&gt;H755,H755,I755)))</f>
        <v>4955.2</v>
      </c>
      <c r="L755" s="3">
        <f t="shared" si="56"/>
        <v>89193.600000000006</v>
      </c>
      <c r="M755" s="25">
        <f>IF(J755&lt;'Параметры ПФ'!$N$7+0.01,E755*F755*G755,ROUNDDOWN('Параметры ПФ'!$N$7/IF(H755=0,I755,IF(I755&gt;H755,H755,I755)),0)*G755)</f>
        <v>576</v>
      </c>
      <c r="N755" s="19">
        <f t="shared" si="57"/>
        <v>0</v>
      </c>
      <c r="O755" s="66" t="b">
        <f t="shared" si="58"/>
        <v>1</v>
      </c>
      <c r="P755" s="67">
        <f t="shared" si="59"/>
        <v>72</v>
      </c>
    </row>
    <row r="756" spans="1:16" x14ac:dyDescent="0.45">
      <c r="A756" s="102" t="s">
        <v>69</v>
      </c>
      <c r="B756" s="90" t="s">
        <v>418</v>
      </c>
      <c r="C756" s="90" t="s">
        <v>1</v>
      </c>
      <c r="D756" s="91">
        <v>36</v>
      </c>
      <c r="E756" s="91">
        <v>16</v>
      </c>
      <c r="F756" s="92">
        <v>2</v>
      </c>
      <c r="G756" s="92">
        <v>18</v>
      </c>
      <c r="H756" s="68">
        <f t="array" ref="H756">INDEX('Нормативные затраты по МЗ'!$C$2:$C$132,MATCH(A756&amp;C756,'Нормативные затраты по МЗ'!$A$2:$A$132&amp;'Нормативные затраты по МЗ'!$B$2:$B$132,0))</f>
        <v>154.85</v>
      </c>
      <c r="I756" s="3">
        <f>HLOOKUP($C756,'Параметры ПФ'!$F$3:$K$4,2,FALSE)</f>
        <v>155.04</v>
      </c>
      <c r="J756" s="3">
        <f t="shared" si="55"/>
        <v>4955.2</v>
      </c>
      <c r="K756" s="4">
        <f>IF(J756&lt;'Параметры ПФ'!$N$7+0.01,'Стандартные программы'!J756,ROUNDDOWN('Параметры ПФ'!$N$7/IF(H756=0,I756,IF(I756&gt;H756,H756,I756)),0)*IF(H756=0,I756,IF(I756&gt;H756,H756,I756)))</f>
        <v>4955.2</v>
      </c>
      <c r="L756" s="3">
        <f t="shared" si="56"/>
        <v>89193.600000000006</v>
      </c>
      <c r="M756" s="25">
        <f>IF(J756&lt;'Параметры ПФ'!$N$7+0.01,E756*F756*G756,ROUNDDOWN('Параметры ПФ'!$N$7/IF(H756=0,I756,IF(I756&gt;H756,H756,I756)),0)*G756)</f>
        <v>576</v>
      </c>
      <c r="N756" s="19">
        <f t="shared" si="57"/>
        <v>0</v>
      </c>
      <c r="O756" s="66" t="b">
        <f t="shared" si="58"/>
        <v>1</v>
      </c>
      <c r="P756" s="67">
        <f t="shared" si="59"/>
        <v>72</v>
      </c>
    </row>
    <row r="757" spans="1:16" x14ac:dyDescent="0.45">
      <c r="A757" s="102" t="s">
        <v>69</v>
      </c>
      <c r="B757" s="90" t="s">
        <v>419</v>
      </c>
      <c r="C757" s="90" t="s">
        <v>1</v>
      </c>
      <c r="D757" s="91">
        <v>36</v>
      </c>
      <c r="E757" s="91">
        <v>16</v>
      </c>
      <c r="F757" s="92">
        <v>2</v>
      </c>
      <c r="G757" s="92">
        <v>15</v>
      </c>
      <c r="H757" s="68">
        <f t="array" ref="H757">INDEX('Нормативные затраты по МЗ'!$C$2:$C$132,MATCH(A757&amp;C757,'Нормативные затраты по МЗ'!$A$2:$A$132&amp;'Нормативные затраты по МЗ'!$B$2:$B$132,0))</f>
        <v>154.85</v>
      </c>
      <c r="I757" s="3">
        <f>HLOOKUP($C757,'Параметры ПФ'!$F$3:$K$4,2,FALSE)</f>
        <v>155.04</v>
      </c>
      <c r="J757" s="3">
        <f t="shared" si="55"/>
        <v>4955.2</v>
      </c>
      <c r="K757" s="4">
        <f>IF(J757&lt;'Параметры ПФ'!$N$7+0.01,'Стандартные программы'!J757,ROUNDDOWN('Параметры ПФ'!$N$7/IF(H757=0,I757,IF(I757&gt;H757,H757,I757)),0)*IF(H757=0,I757,IF(I757&gt;H757,H757,I757)))</f>
        <v>4955.2</v>
      </c>
      <c r="L757" s="3">
        <f t="shared" si="56"/>
        <v>74328</v>
      </c>
      <c r="M757" s="25">
        <f>IF(J757&lt;'Параметры ПФ'!$N$7+0.01,E757*F757*G757,ROUNDDOWN('Параметры ПФ'!$N$7/IF(H757=0,I757,IF(I757&gt;H757,H757,I757)),0)*G757)</f>
        <v>480</v>
      </c>
      <c r="N757" s="19">
        <f t="shared" si="57"/>
        <v>0</v>
      </c>
      <c r="O757" s="66" t="b">
        <f t="shared" si="58"/>
        <v>1</v>
      </c>
      <c r="P757" s="67">
        <f t="shared" si="59"/>
        <v>72</v>
      </c>
    </row>
    <row r="758" spans="1:16" x14ac:dyDescent="0.45">
      <c r="A758" s="102" t="s">
        <v>69</v>
      </c>
      <c r="B758" s="90" t="s">
        <v>420</v>
      </c>
      <c r="C758" s="90" t="s">
        <v>1</v>
      </c>
      <c r="D758" s="91">
        <v>36</v>
      </c>
      <c r="E758" s="91">
        <v>16</v>
      </c>
      <c r="F758" s="92">
        <v>2</v>
      </c>
      <c r="G758" s="92">
        <v>18</v>
      </c>
      <c r="H758" s="68">
        <f t="array" ref="H758">INDEX('Нормативные затраты по МЗ'!$C$2:$C$132,MATCH(A758&amp;C758,'Нормативные затраты по МЗ'!$A$2:$A$132&amp;'Нормативные затраты по МЗ'!$B$2:$B$132,0))</f>
        <v>154.85</v>
      </c>
      <c r="I758" s="3">
        <f>HLOOKUP($C758,'Параметры ПФ'!$F$3:$K$4,2,FALSE)</f>
        <v>155.04</v>
      </c>
      <c r="J758" s="3">
        <f t="shared" si="55"/>
        <v>4955.2</v>
      </c>
      <c r="K758" s="4">
        <f>IF(J758&lt;'Параметры ПФ'!$N$7+0.01,'Стандартные программы'!J758,ROUNDDOWN('Параметры ПФ'!$N$7/IF(H758=0,I758,IF(I758&gt;H758,H758,I758)),0)*IF(H758=0,I758,IF(I758&gt;H758,H758,I758)))</f>
        <v>4955.2</v>
      </c>
      <c r="L758" s="3">
        <f t="shared" si="56"/>
        <v>89193.600000000006</v>
      </c>
      <c r="M758" s="25">
        <f>IF(J758&lt;'Параметры ПФ'!$N$7+0.01,E758*F758*G758,ROUNDDOWN('Параметры ПФ'!$N$7/IF(H758=0,I758,IF(I758&gt;H758,H758,I758)),0)*G758)</f>
        <v>576</v>
      </c>
      <c r="N758" s="19">
        <f t="shared" si="57"/>
        <v>0</v>
      </c>
      <c r="O758" s="66" t="b">
        <f t="shared" si="58"/>
        <v>1</v>
      </c>
      <c r="P758" s="67">
        <f t="shared" si="59"/>
        <v>72</v>
      </c>
    </row>
    <row r="759" spans="1:16" x14ac:dyDescent="0.45">
      <c r="A759" s="102" t="s">
        <v>69</v>
      </c>
      <c r="B759" s="90" t="s">
        <v>421</v>
      </c>
      <c r="C759" s="90" t="s">
        <v>1</v>
      </c>
      <c r="D759" s="91">
        <v>36</v>
      </c>
      <c r="E759" s="91">
        <v>16</v>
      </c>
      <c r="F759" s="92">
        <v>2</v>
      </c>
      <c r="G759" s="92">
        <v>18</v>
      </c>
      <c r="H759" s="68">
        <f t="array" ref="H759">INDEX('Нормативные затраты по МЗ'!$C$2:$C$132,MATCH(A759&amp;C759,'Нормативные затраты по МЗ'!$A$2:$A$132&amp;'Нормативные затраты по МЗ'!$B$2:$B$132,0))</f>
        <v>154.85</v>
      </c>
      <c r="I759" s="3">
        <f>HLOOKUP($C759,'Параметры ПФ'!$F$3:$K$4,2,FALSE)</f>
        <v>155.04</v>
      </c>
      <c r="J759" s="3">
        <f t="shared" si="55"/>
        <v>4955.2</v>
      </c>
      <c r="K759" s="4">
        <f>IF(J759&lt;'Параметры ПФ'!$N$7+0.01,'Стандартные программы'!J759,ROUNDDOWN('Параметры ПФ'!$N$7/IF(H759=0,I759,IF(I759&gt;H759,H759,I759)),0)*IF(H759=0,I759,IF(I759&gt;H759,H759,I759)))</f>
        <v>4955.2</v>
      </c>
      <c r="L759" s="3">
        <f t="shared" si="56"/>
        <v>89193.600000000006</v>
      </c>
      <c r="M759" s="25">
        <f>IF(J759&lt;'Параметры ПФ'!$N$7+0.01,E759*F759*G759,ROUNDDOWN('Параметры ПФ'!$N$7/IF(H759=0,I759,IF(I759&gt;H759,H759,I759)),0)*G759)</f>
        <v>576</v>
      </c>
      <c r="N759" s="19">
        <f t="shared" si="57"/>
        <v>0</v>
      </c>
      <c r="O759" s="66" t="b">
        <f t="shared" si="58"/>
        <v>1</v>
      </c>
      <c r="P759" s="67">
        <f t="shared" si="59"/>
        <v>72</v>
      </c>
    </row>
    <row r="760" spans="1:16" x14ac:dyDescent="0.45">
      <c r="A760" s="102" t="s">
        <v>69</v>
      </c>
      <c r="B760" s="90" t="s">
        <v>422</v>
      </c>
      <c r="C760" s="90" t="s">
        <v>1</v>
      </c>
      <c r="D760" s="91">
        <v>36</v>
      </c>
      <c r="E760" s="91">
        <v>16</v>
      </c>
      <c r="F760" s="92">
        <v>2</v>
      </c>
      <c r="G760" s="92">
        <v>15</v>
      </c>
      <c r="H760" s="68">
        <f t="array" ref="H760">INDEX('Нормативные затраты по МЗ'!$C$2:$C$132,MATCH(A760&amp;C760,'Нормативные затраты по МЗ'!$A$2:$A$132&amp;'Нормативные затраты по МЗ'!$B$2:$B$132,0))</f>
        <v>154.85</v>
      </c>
      <c r="I760" s="3">
        <f>HLOOKUP($C760,'Параметры ПФ'!$F$3:$K$4,2,FALSE)</f>
        <v>155.04</v>
      </c>
      <c r="J760" s="3">
        <f t="shared" si="55"/>
        <v>4955.2</v>
      </c>
      <c r="K760" s="4">
        <f>IF(J760&lt;'Параметры ПФ'!$N$7+0.01,'Стандартные программы'!J760,ROUNDDOWN('Параметры ПФ'!$N$7/IF(H760=0,I760,IF(I760&gt;H760,H760,I760)),0)*IF(H760=0,I760,IF(I760&gt;H760,H760,I760)))</f>
        <v>4955.2</v>
      </c>
      <c r="L760" s="3">
        <f t="shared" si="56"/>
        <v>74328</v>
      </c>
      <c r="M760" s="25">
        <f>IF(J760&lt;'Параметры ПФ'!$N$7+0.01,E760*F760*G760,ROUNDDOWN('Параметры ПФ'!$N$7/IF(H760=0,I760,IF(I760&gt;H760,H760,I760)),0)*G760)</f>
        <v>480</v>
      </c>
      <c r="N760" s="19">
        <f t="shared" si="57"/>
        <v>0</v>
      </c>
      <c r="O760" s="66" t="b">
        <f t="shared" si="58"/>
        <v>1</v>
      </c>
      <c r="P760" s="67">
        <f t="shared" si="59"/>
        <v>72</v>
      </c>
    </row>
    <row r="761" spans="1:16" x14ac:dyDescent="0.45">
      <c r="A761" s="102" t="s">
        <v>69</v>
      </c>
      <c r="B761" s="90" t="s">
        <v>423</v>
      </c>
      <c r="C761" s="90" t="s">
        <v>1</v>
      </c>
      <c r="D761" s="91">
        <v>36</v>
      </c>
      <c r="E761" s="91">
        <v>16</v>
      </c>
      <c r="F761" s="92">
        <v>2</v>
      </c>
      <c r="G761" s="92">
        <v>18</v>
      </c>
      <c r="H761" s="68">
        <f t="array" ref="H761">INDEX('Нормативные затраты по МЗ'!$C$2:$C$132,MATCH(A761&amp;C761,'Нормативные затраты по МЗ'!$A$2:$A$132&amp;'Нормативные затраты по МЗ'!$B$2:$B$132,0))</f>
        <v>154.85</v>
      </c>
      <c r="I761" s="3">
        <f>HLOOKUP($C761,'Параметры ПФ'!$F$3:$K$4,2,FALSE)</f>
        <v>155.04</v>
      </c>
      <c r="J761" s="3">
        <f t="shared" si="55"/>
        <v>4955.2</v>
      </c>
      <c r="K761" s="4">
        <f>IF(J761&lt;'Параметры ПФ'!$N$7+0.01,'Стандартные программы'!J761,ROUNDDOWN('Параметры ПФ'!$N$7/IF(H761=0,I761,IF(I761&gt;H761,H761,I761)),0)*IF(H761=0,I761,IF(I761&gt;H761,H761,I761)))</f>
        <v>4955.2</v>
      </c>
      <c r="L761" s="3">
        <f t="shared" si="56"/>
        <v>89193.600000000006</v>
      </c>
      <c r="M761" s="25">
        <f>IF(J761&lt;'Параметры ПФ'!$N$7+0.01,E761*F761*G761,ROUNDDOWN('Параметры ПФ'!$N$7/IF(H761=0,I761,IF(I761&gt;H761,H761,I761)),0)*G761)</f>
        <v>576</v>
      </c>
      <c r="N761" s="19">
        <f t="shared" si="57"/>
        <v>0</v>
      </c>
      <c r="O761" s="66" t="b">
        <f t="shared" si="58"/>
        <v>1</v>
      </c>
      <c r="P761" s="67">
        <f t="shared" si="59"/>
        <v>72</v>
      </c>
    </row>
    <row r="762" spans="1:16" x14ac:dyDescent="0.45">
      <c r="A762" s="102" t="s">
        <v>69</v>
      </c>
      <c r="B762" s="90" t="s">
        <v>425</v>
      </c>
      <c r="C762" s="90" t="s">
        <v>1</v>
      </c>
      <c r="D762" s="91">
        <v>36</v>
      </c>
      <c r="E762" s="91">
        <v>16</v>
      </c>
      <c r="F762" s="92">
        <v>2</v>
      </c>
      <c r="G762" s="92">
        <v>18</v>
      </c>
      <c r="H762" s="68">
        <f t="array" ref="H762">INDEX('Нормативные затраты по МЗ'!$C$2:$C$132,MATCH(A762&amp;C762,'Нормативные затраты по МЗ'!$A$2:$A$132&amp;'Нормативные затраты по МЗ'!$B$2:$B$132,0))</f>
        <v>154.85</v>
      </c>
      <c r="I762" s="3">
        <f>HLOOKUP($C762,'Параметры ПФ'!$F$3:$K$4,2,FALSE)</f>
        <v>155.04</v>
      </c>
      <c r="J762" s="3">
        <f t="shared" si="55"/>
        <v>4955.2</v>
      </c>
      <c r="K762" s="4">
        <f>IF(J762&lt;'Параметры ПФ'!$N$7+0.01,'Стандартные программы'!J762,ROUNDDOWN('Параметры ПФ'!$N$7/IF(H762=0,I762,IF(I762&gt;H762,H762,I762)),0)*IF(H762=0,I762,IF(I762&gt;H762,H762,I762)))</f>
        <v>4955.2</v>
      </c>
      <c r="L762" s="3">
        <f t="shared" si="56"/>
        <v>89193.600000000006</v>
      </c>
      <c r="M762" s="25">
        <f>IF(J762&lt;'Параметры ПФ'!$N$7+0.01,E762*F762*G762,ROUNDDOWN('Параметры ПФ'!$N$7/IF(H762=0,I762,IF(I762&gt;H762,H762,I762)),0)*G762)</f>
        <v>576</v>
      </c>
      <c r="N762" s="19">
        <f t="shared" si="57"/>
        <v>0</v>
      </c>
      <c r="O762" s="66" t="b">
        <f t="shared" si="58"/>
        <v>1</v>
      </c>
      <c r="P762" s="67">
        <f t="shared" si="59"/>
        <v>72</v>
      </c>
    </row>
    <row r="763" spans="1:16" x14ac:dyDescent="0.45">
      <c r="A763" s="102" t="s">
        <v>69</v>
      </c>
      <c r="B763" s="90" t="s">
        <v>426</v>
      </c>
      <c r="C763" s="90" t="s">
        <v>1</v>
      </c>
      <c r="D763" s="91">
        <v>36</v>
      </c>
      <c r="E763" s="91">
        <v>16</v>
      </c>
      <c r="F763" s="92">
        <v>2</v>
      </c>
      <c r="G763" s="92">
        <v>18</v>
      </c>
      <c r="H763" s="68">
        <f t="array" ref="H763">INDEX('Нормативные затраты по МЗ'!$C$2:$C$132,MATCH(A763&amp;C763,'Нормативные затраты по МЗ'!$A$2:$A$132&amp;'Нормативные затраты по МЗ'!$B$2:$B$132,0))</f>
        <v>154.85</v>
      </c>
      <c r="I763" s="3">
        <f>HLOOKUP($C763,'Параметры ПФ'!$F$3:$K$4,2,FALSE)</f>
        <v>155.04</v>
      </c>
      <c r="J763" s="3">
        <f t="shared" si="55"/>
        <v>4955.2</v>
      </c>
      <c r="K763" s="4">
        <f>IF(J763&lt;'Параметры ПФ'!$N$7+0.01,'Стандартные программы'!J763,ROUNDDOWN('Параметры ПФ'!$N$7/IF(H763=0,I763,IF(I763&gt;H763,H763,I763)),0)*IF(H763=0,I763,IF(I763&gt;H763,H763,I763)))</f>
        <v>4955.2</v>
      </c>
      <c r="L763" s="3">
        <f t="shared" si="56"/>
        <v>89193.600000000006</v>
      </c>
      <c r="M763" s="25">
        <f>IF(J763&lt;'Параметры ПФ'!$N$7+0.01,E763*F763*G763,ROUNDDOWN('Параметры ПФ'!$N$7/IF(H763=0,I763,IF(I763&gt;H763,H763,I763)),0)*G763)</f>
        <v>576</v>
      </c>
      <c r="N763" s="19">
        <f t="shared" si="57"/>
        <v>0</v>
      </c>
      <c r="O763" s="66" t="b">
        <f t="shared" si="58"/>
        <v>1</v>
      </c>
      <c r="P763" s="67">
        <f t="shared" si="59"/>
        <v>72</v>
      </c>
    </row>
    <row r="764" spans="1:16" x14ac:dyDescent="0.45">
      <c r="A764" s="102" t="s">
        <v>69</v>
      </c>
      <c r="B764" s="90" t="s">
        <v>427</v>
      </c>
      <c r="C764" s="90" t="s">
        <v>1</v>
      </c>
      <c r="D764" s="91">
        <v>36</v>
      </c>
      <c r="E764" s="91">
        <v>16</v>
      </c>
      <c r="F764" s="92">
        <v>2</v>
      </c>
      <c r="G764" s="92">
        <v>18</v>
      </c>
      <c r="H764" s="68">
        <f t="array" ref="H764">INDEX('Нормативные затраты по МЗ'!$C$2:$C$132,MATCH(A764&amp;C764,'Нормативные затраты по МЗ'!$A$2:$A$132&amp;'Нормативные затраты по МЗ'!$B$2:$B$132,0))</f>
        <v>154.85</v>
      </c>
      <c r="I764" s="3">
        <f>HLOOKUP($C764,'Параметры ПФ'!$F$3:$K$4,2,FALSE)</f>
        <v>155.04</v>
      </c>
      <c r="J764" s="3">
        <f t="shared" si="55"/>
        <v>4955.2</v>
      </c>
      <c r="K764" s="4">
        <f>IF(J764&lt;'Параметры ПФ'!$N$7+0.01,'Стандартные программы'!J764,ROUNDDOWN('Параметры ПФ'!$N$7/IF(H764=0,I764,IF(I764&gt;H764,H764,I764)),0)*IF(H764=0,I764,IF(I764&gt;H764,H764,I764)))</f>
        <v>4955.2</v>
      </c>
      <c r="L764" s="3">
        <f t="shared" si="56"/>
        <v>89193.600000000006</v>
      </c>
      <c r="M764" s="25">
        <f>IF(J764&lt;'Параметры ПФ'!$N$7+0.01,E764*F764*G764,ROUNDDOWN('Параметры ПФ'!$N$7/IF(H764=0,I764,IF(I764&gt;H764,H764,I764)),0)*G764)</f>
        <v>576</v>
      </c>
      <c r="N764" s="19">
        <f t="shared" si="57"/>
        <v>0</v>
      </c>
      <c r="O764" s="66" t="b">
        <f t="shared" si="58"/>
        <v>1</v>
      </c>
      <c r="P764" s="67">
        <f t="shared" si="59"/>
        <v>72</v>
      </c>
    </row>
    <row r="765" spans="1:16" x14ac:dyDescent="0.45">
      <c r="A765" s="102" t="s">
        <v>69</v>
      </c>
      <c r="B765" s="90" t="s">
        <v>428</v>
      </c>
      <c r="C765" s="90" t="s">
        <v>2</v>
      </c>
      <c r="D765" s="91">
        <v>36</v>
      </c>
      <c r="E765" s="91">
        <v>16</v>
      </c>
      <c r="F765" s="92">
        <v>2</v>
      </c>
      <c r="G765" s="92">
        <v>16</v>
      </c>
      <c r="H765" s="68">
        <f t="array" ref="H765">INDEX('Нормативные затраты по МЗ'!$C$2:$C$132,MATCH(A765&amp;C765,'Нормативные затраты по МЗ'!$A$2:$A$132&amp;'Нормативные затраты по МЗ'!$B$2:$B$132,0))</f>
        <v>154.85</v>
      </c>
      <c r="I765" s="3">
        <f>HLOOKUP($C765,'Параметры ПФ'!$F$3:$K$4,2,FALSE)</f>
        <v>155.04</v>
      </c>
      <c r="J765" s="3">
        <f t="shared" si="55"/>
        <v>4955.2</v>
      </c>
      <c r="K765" s="4">
        <f>IF(J765&lt;'Параметры ПФ'!$N$7+0.01,'Стандартные программы'!J765,ROUNDDOWN('Параметры ПФ'!$N$7/IF(H765=0,I765,IF(I765&gt;H765,H765,I765)),0)*IF(H765=0,I765,IF(I765&gt;H765,H765,I765)))</f>
        <v>4955.2</v>
      </c>
      <c r="L765" s="3">
        <f t="shared" si="56"/>
        <v>79283.199999999997</v>
      </c>
      <c r="M765" s="25">
        <f>IF(J765&lt;'Параметры ПФ'!$N$7+0.01,E765*F765*G765,ROUNDDOWN('Параметры ПФ'!$N$7/IF(H765=0,I765,IF(I765&gt;H765,H765,I765)),0)*G765)</f>
        <v>512</v>
      </c>
      <c r="N765" s="19">
        <f t="shared" si="57"/>
        <v>0</v>
      </c>
      <c r="O765" s="66" t="b">
        <f t="shared" si="58"/>
        <v>1</v>
      </c>
      <c r="P765" s="67">
        <f t="shared" si="59"/>
        <v>72</v>
      </c>
    </row>
    <row r="766" spans="1:16" x14ac:dyDescent="0.45">
      <c r="A766" s="102" t="s">
        <v>69</v>
      </c>
      <c r="B766" s="90" t="s">
        <v>429</v>
      </c>
      <c r="C766" s="90" t="s">
        <v>2</v>
      </c>
      <c r="D766" s="91">
        <v>36</v>
      </c>
      <c r="E766" s="91">
        <v>16</v>
      </c>
      <c r="F766" s="92">
        <v>2</v>
      </c>
      <c r="G766" s="92">
        <v>16</v>
      </c>
      <c r="H766" s="68">
        <f t="array" ref="H766">INDEX('Нормативные затраты по МЗ'!$C$2:$C$132,MATCH(A766&amp;C766,'Нормативные затраты по МЗ'!$A$2:$A$132&amp;'Нормативные затраты по МЗ'!$B$2:$B$132,0))</f>
        <v>154.85</v>
      </c>
      <c r="I766" s="3">
        <f>HLOOKUP($C766,'Параметры ПФ'!$F$3:$K$4,2,FALSE)</f>
        <v>155.04</v>
      </c>
      <c r="J766" s="3">
        <f t="shared" si="55"/>
        <v>4955.2</v>
      </c>
      <c r="K766" s="4">
        <f>IF(J766&lt;'Параметры ПФ'!$N$7+0.01,'Стандартные программы'!J766,ROUNDDOWN('Параметры ПФ'!$N$7/IF(H766=0,I766,IF(I766&gt;H766,H766,I766)),0)*IF(H766=0,I766,IF(I766&gt;H766,H766,I766)))</f>
        <v>4955.2</v>
      </c>
      <c r="L766" s="3">
        <f t="shared" si="56"/>
        <v>79283.199999999997</v>
      </c>
      <c r="M766" s="25">
        <f>IF(J766&lt;'Параметры ПФ'!$N$7+0.01,E766*F766*G766,ROUNDDOWN('Параметры ПФ'!$N$7/IF(H766=0,I766,IF(I766&gt;H766,H766,I766)),0)*G766)</f>
        <v>512</v>
      </c>
      <c r="N766" s="19">
        <f t="shared" si="57"/>
        <v>0</v>
      </c>
      <c r="O766" s="66" t="b">
        <f t="shared" si="58"/>
        <v>1</v>
      </c>
      <c r="P766" s="67">
        <f t="shared" si="59"/>
        <v>72</v>
      </c>
    </row>
    <row r="767" spans="1:16" x14ac:dyDescent="0.45">
      <c r="A767" s="102" t="s">
        <v>69</v>
      </c>
      <c r="B767" s="90" t="s">
        <v>430</v>
      </c>
      <c r="C767" s="90" t="s">
        <v>2</v>
      </c>
      <c r="D767" s="91">
        <v>36</v>
      </c>
      <c r="E767" s="91">
        <v>16</v>
      </c>
      <c r="F767" s="92">
        <v>2</v>
      </c>
      <c r="G767" s="92">
        <v>18</v>
      </c>
      <c r="H767" s="68">
        <f t="array" ref="H767">INDEX('Нормативные затраты по МЗ'!$C$2:$C$132,MATCH(A767&amp;C767,'Нормативные затраты по МЗ'!$A$2:$A$132&amp;'Нормативные затраты по МЗ'!$B$2:$B$132,0))</f>
        <v>154.85</v>
      </c>
      <c r="I767" s="3">
        <f>HLOOKUP($C767,'Параметры ПФ'!$F$3:$K$4,2,FALSE)</f>
        <v>155.04</v>
      </c>
      <c r="J767" s="3">
        <f t="shared" si="55"/>
        <v>4955.2</v>
      </c>
      <c r="K767" s="4">
        <f>IF(J767&lt;'Параметры ПФ'!$N$7+0.01,'Стандартные программы'!J767,ROUNDDOWN('Параметры ПФ'!$N$7/IF(H767=0,I767,IF(I767&gt;H767,H767,I767)),0)*IF(H767=0,I767,IF(I767&gt;H767,H767,I767)))</f>
        <v>4955.2</v>
      </c>
      <c r="L767" s="3">
        <f t="shared" si="56"/>
        <v>89193.600000000006</v>
      </c>
      <c r="M767" s="25">
        <f>IF(J767&lt;'Параметры ПФ'!$N$7+0.01,E767*F767*G767,ROUNDDOWN('Параметры ПФ'!$N$7/IF(H767=0,I767,IF(I767&gt;H767,H767,I767)),0)*G767)</f>
        <v>576</v>
      </c>
      <c r="N767" s="19">
        <f t="shared" si="57"/>
        <v>0</v>
      </c>
      <c r="O767" s="66" t="b">
        <f t="shared" si="58"/>
        <v>1</v>
      </c>
      <c r="P767" s="67">
        <f t="shared" si="59"/>
        <v>72</v>
      </c>
    </row>
    <row r="768" spans="1:16" x14ac:dyDescent="0.45">
      <c r="A768" s="102" t="s">
        <v>69</v>
      </c>
      <c r="B768" s="90" t="s">
        <v>431</v>
      </c>
      <c r="C768" s="90" t="s">
        <v>2</v>
      </c>
      <c r="D768" s="91">
        <v>36</v>
      </c>
      <c r="E768" s="91">
        <v>16</v>
      </c>
      <c r="F768" s="92">
        <v>2</v>
      </c>
      <c r="G768" s="92">
        <v>18</v>
      </c>
      <c r="H768" s="68">
        <f t="array" ref="H768">INDEX('Нормативные затраты по МЗ'!$C$2:$C$132,MATCH(A768&amp;C768,'Нормативные затраты по МЗ'!$A$2:$A$132&amp;'Нормативные затраты по МЗ'!$B$2:$B$132,0))</f>
        <v>154.85</v>
      </c>
      <c r="I768" s="3">
        <f>HLOOKUP($C768,'Параметры ПФ'!$F$3:$K$4,2,FALSE)</f>
        <v>155.04</v>
      </c>
      <c r="J768" s="3">
        <f t="shared" si="55"/>
        <v>4955.2</v>
      </c>
      <c r="K768" s="4">
        <f>IF(J768&lt;'Параметры ПФ'!$N$7+0.01,'Стандартные программы'!J768,ROUNDDOWN('Параметры ПФ'!$N$7/IF(H768=0,I768,IF(I768&gt;H768,H768,I768)),0)*IF(H768=0,I768,IF(I768&gt;H768,H768,I768)))</f>
        <v>4955.2</v>
      </c>
      <c r="L768" s="3">
        <f t="shared" si="56"/>
        <v>89193.600000000006</v>
      </c>
      <c r="M768" s="25">
        <f>IF(J768&lt;'Параметры ПФ'!$N$7+0.01,E768*F768*G768,ROUNDDOWN('Параметры ПФ'!$N$7/IF(H768=0,I768,IF(I768&gt;H768,H768,I768)),0)*G768)</f>
        <v>576</v>
      </c>
      <c r="N768" s="19">
        <f t="shared" si="57"/>
        <v>0</v>
      </c>
      <c r="O768" s="66" t="b">
        <f t="shared" si="58"/>
        <v>1</v>
      </c>
      <c r="P768" s="67">
        <f t="shared" si="59"/>
        <v>72</v>
      </c>
    </row>
    <row r="769" spans="1:16" x14ac:dyDescent="0.45">
      <c r="A769" s="102" t="s">
        <v>69</v>
      </c>
      <c r="B769" s="90" t="s">
        <v>432</v>
      </c>
      <c r="C769" s="90" t="s">
        <v>2</v>
      </c>
      <c r="D769" s="91">
        <v>36</v>
      </c>
      <c r="E769" s="91">
        <v>16</v>
      </c>
      <c r="F769" s="92">
        <v>2</v>
      </c>
      <c r="G769" s="122">
        <v>19</v>
      </c>
      <c r="H769" s="68">
        <f t="array" ref="H769">INDEX('Нормативные затраты по МЗ'!$C$2:$C$132,MATCH(A769&amp;C769,'Нормативные затраты по МЗ'!$A$2:$A$132&amp;'Нормативные затраты по МЗ'!$B$2:$B$132,0))</f>
        <v>154.85</v>
      </c>
      <c r="I769" s="3">
        <f>HLOOKUP($C769,'Параметры ПФ'!$F$3:$K$4,2,FALSE)</f>
        <v>155.04</v>
      </c>
      <c r="J769" s="3">
        <f t="shared" si="55"/>
        <v>4955.2</v>
      </c>
      <c r="K769" s="4">
        <f>IF(J769&lt;'Параметры ПФ'!$N$7+0.01,'Стандартные программы'!J769,ROUNDDOWN('Параметры ПФ'!$N$7/IF(H769=0,I769,IF(I769&gt;H769,H769,I769)),0)*IF(H769=0,I769,IF(I769&gt;H769,H769,I769)))</f>
        <v>4955.2</v>
      </c>
      <c r="L769" s="3">
        <f t="shared" si="56"/>
        <v>94148.800000000003</v>
      </c>
      <c r="M769" s="25">
        <f>IF(J769&lt;'Параметры ПФ'!$N$7+0.01,E769*F769*G769,ROUNDDOWN('Параметры ПФ'!$N$7/IF(H769=0,I769,IF(I769&gt;H769,H769,I769)),0)*G769)</f>
        <v>608</v>
      </c>
      <c r="N769" s="19">
        <f t="shared" si="57"/>
        <v>0</v>
      </c>
      <c r="O769" s="66" t="b">
        <f t="shared" si="58"/>
        <v>1</v>
      </c>
      <c r="P769" s="67">
        <f t="shared" si="59"/>
        <v>72</v>
      </c>
    </row>
    <row r="770" spans="1:16" x14ac:dyDescent="0.45">
      <c r="A770" s="102" t="s">
        <v>69</v>
      </c>
      <c r="B770" s="90" t="s">
        <v>433</v>
      </c>
      <c r="C770" s="90" t="s">
        <v>2</v>
      </c>
      <c r="D770" s="91">
        <v>36</v>
      </c>
      <c r="E770" s="91">
        <v>16</v>
      </c>
      <c r="F770" s="92">
        <v>2</v>
      </c>
      <c r="G770" s="122">
        <v>20</v>
      </c>
      <c r="H770" s="68">
        <f t="array" ref="H770">INDEX('Нормативные затраты по МЗ'!$C$2:$C$132,MATCH(A770&amp;C770,'Нормативные затраты по МЗ'!$A$2:$A$132&amp;'Нормативные затраты по МЗ'!$B$2:$B$132,0))</f>
        <v>154.85</v>
      </c>
      <c r="I770" s="3">
        <f>HLOOKUP($C770,'Параметры ПФ'!$F$3:$K$4,2,FALSE)</f>
        <v>155.04</v>
      </c>
      <c r="J770" s="3">
        <f t="shared" ref="J770:J833" si="60">IF(H770=0,I770*F770*E770,IF(I770&gt;H770,H770*F770*E770,I770*F770*E770))</f>
        <v>4955.2</v>
      </c>
      <c r="K770" s="4">
        <f>IF(J770&lt;'Параметры ПФ'!$N$7+0.01,'Стандартные программы'!J770,ROUNDDOWN('Параметры ПФ'!$N$7/IF(H770=0,I770,IF(I770&gt;H770,H770,I770)),0)*IF(H770=0,I770,IF(I770&gt;H770,H770,I770)))</f>
        <v>4955.2</v>
      </c>
      <c r="L770" s="3">
        <f t="shared" ref="L770:L833" si="61">K770*G770</f>
        <v>99104</v>
      </c>
      <c r="M770" s="25">
        <f>IF(J770&lt;'Параметры ПФ'!$N$7+0.01,E770*F770*G770,ROUNDDOWN('Параметры ПФ'!$N$7/IF(H770=0,I770,IF(I770&gt;H770,H770,I770)),0)*G770)</f>
        <v>640</v>
      </c>
      <c r="N770" s="19">
        <f t="shared" ref="N770:N833" si="62">IF(H770=0,I770*F770*E770,IF(I770&gt;H770,H770*F770*E770,I770*F770*E770))-K770</f>
        <v>0</v>
      </c>
      <c r="O770" s="66" t="b">
        <f t="shared" ref="O770:O833" si="63">IF(I770&gt;=H770,TRUE,FALSE)</f>
        <v>1</v>
      </c>
      <c r="P770" s="67">
        <f t="shared" ref="P770:P833" si="64">D770*F770</f>
        <v>72</v>
      </c>
    </row>
    <row r="771" spans="1:16" x14ac:dyDescent="0.45">
      <c r="A771" s="102" t="s">
        <v>69</v>
      </c>
      <c r="B771" s="90" t="s">
        <v>2300</v>
      </c>
      <c r="C771" s="90" t="s">
        <v>2</v>
      </c>
      <c r="D771" s="91">
        <v>36</v>
      </c>
      <c r="E771" s="91">
        <v>16</v>
      </c>
      <c r="F771" s="92">
        <v>2</v>
      </c>
      <c r="G771" s="122">
        <v>20</v>
      </c>
      <c r="H771" s="68">
        <f t="array" ref="H771">INDEX('Нормативные затраты по МЗ'!$C$2:$C$132,MATCH(A771&amp;C771,'Нормативные затраты по МЗ'!$A$2:$A$132&amp;'Нормативные затраты по МЗ'!$B$2:$B$132,0))</f>
        <v>154.85</v>
      </c>
      <c r="I771" s="3">
        <f>HLOOKUP($C771,'Параметры ПФ'!$F$3:$K$4,2,FALSE)</f>
        <v>155.04</v>
      </c>
      <c r="J771" s="3">
        <f t="shared" si="60"/>
        <v>4955.2</v>
      </c>
      <c r="K771" s="4">
        <f>IF(J771&lt;'Параметры ПФ'!$N$7+0.01,'Стандартные программы'!J771,ROUNDDOWN('Параметры ПФ'!$N$7/IF(H771=0,I771,IF(I771&gt;H771,H771,I771)),0)*IF(H771=0,I771,IF(I771&gt;H771,H771,I771)))</f>
        <v>4955.2</v>
      </c>
      <c r="L771" s="3">
        <f t="shared" si="61"/>
        <v>99104</v>
      </c>
      <c r="M771" s="25">
        <f>IF(J771&lt;'Параметры ПФ'!$N$7+0.01,E771*F771*G771,ROUNDDOWN('Параметры ПФ'!$N$7/IF(H771=0,I771,IF(I771&gt;H771,H771,I771)),0)*G771)</f>
        <v>640</v>
      </c>
      <c r="N771" s="19">
        <f t="shared" si="62"/>
        <v>0</v>
      </c>
      <c r="O771" s="66" t="b">
        <f t="shared" si="63"/>
        <v>1</v>
      </c>
      <c r="P771" s="67">
        <f t="shared" si="64"/>
        <v>72</v>
      </c>
    </row>
    <row r="772" spans="1:16" x14ac:dyDescent="0.45">
      <c r="A772" s="102" t="s">
        <v>69</v>
      </c>
      <c r="B772" s="90" t="s">
        <v>2300</v>
      </c>
      <c r="C772" s="90" t="s">
        <v>2</v>
      </c>
      <c r="D772" s="91">
        <v>36</v>
      </c>
      <c r="E772" s="91">
        <v>16</v>
      </c>
      <c r="F772" s="92">
        <v>2</v>
      </c>
      <c r="G772" s="122">
        <v>20</v>
      </c>
      <c r="H772" s="68">
        <f t="array" ref="H772">INDEX('Нормативные затраты по МЗ'!$C$2:$C$132,MATCH(A772&amp;C772,'Нормативные затраты по МЗ'!$A$2:$A$132&amp;'Нормативные затраты по МЗ'!$B$2:$B$132,0))</f>
        <v>154.85</v>
      </c>
      <c r="I772" s="3">
        <f>HLOOKUP($C772,'Параметры ПФ'!$F$3:$K$4,2,FALSE)</f>
        <v>155.04</v>
      </c>
      <c r="J772" s="3">
        <f t="shared" si="60"/>
        <v>4955.2</v>
      </c>
      <c r="K772" s="4">
        <f>IF(J772&lt;'Параметры ПФ'!$N$7+0.01,'Стандартные программы'!J772,ROUNDDOWN('Параметры ПФ'!$N$7/IF(H772=0,I772,IF(I772&gt;H772,H772,I772)),0)*IF(H772=0,I772,IF(I772&gt;H772,H772,I772)))</f>
        <v>4955.2</v>
      </c>
      <c r="L772" s="3">
        <f t="shared" si="61"/>
        <v>99104</v>
      </c>
      <c r="M772" s="25">
        <f>IF(J772&lt;'Параметры ПФ'!$N$7+0.01,E772*F772*G772,ROUNDDOWN('Параметры ПФ'!$N$7/IF(H772=0,I772,IF(I772&gt;H772,H772,I772)),0)*G772)</f>
        <v>640</v>
      </c>
      <c r="N772" s="19">
        <f t="shared" si="62"/>
        <v>0</v>
      </c>
      <c r="O772" s="66" t="b">
        <f t="shared" si="63"/>
        <v>1</v>
      </c>
      <c r="P772" s="67">
        <f t="shared" si="64"/>
        <v>72</v>
      </c>
    </row>
    <row r="773" spans="1:16" x14ac:dyDescent="0.45">
      <c r="A773" s="102" t="s">
        <v>69</v>
      </c>
      <c r="B773" s="90" t="s">
        <v>434</v>
      </c>
      <c r="C773" s="90" t="s">
        <v>2</v>
      </c>
      <c r="D773" s="91">
        <v>36</v>
      </c>
      <c r="E773" s="91">
        <v>16</v>
      </c>
      <c r="F773" s="92">
        <v>2</v>
      </c>
      <c r="G773" s="122">
        <v>20</v>
      </c>
      <c r="H773" s="68">
        <f t="array" ref="H773">INDEX('Нормативные затраты по МЗ'!$C$2:$C$132,MATCH(A773&amp;C773,'Нормативные затраты по МЗ'!$A$2:$A$132&amp;'Нормативные затраты по МЗ'!$B$2:$B$132,0))</f>
        <v>154.85</v>
      </c>
      <c r="I773" s="3">
        <f>HLOOKUP($C773,'Параметры ПФ'!$F$3:$K$4,2,FALSE)</f>
        <v>155.04</v>
      </c>
      <c r="J773" s="3">
        <f t="shared" si="60"/>
        <v>4955.2</v>
      </c>
      <c r="K773" s="4">
        <f>IF(J773&lt;'Параметры ПФ'!$N$7+0.01,'Стандартные программы'!J773,ROUNDDOWN('Параметры ПФ'!$N$7/IF(H773=0,I773,IF(I773&gt;H773,H773,I773)),0)*IF(H773=0,I773,IF(I773&gt;H773,H773,I773)))</f>
        <v>4955.2</v>
      </c>
      <c r="L773" s="3">
        <f t="shared" si="61"/>
        <v>99104</v>
      </c>
      <c r="M773" s="25">
        <f>IF(J773&lt;'Параметры ПФ'!$N$7+0.01,E773*F773*G773,ROUNDDOWN('Параметры ПФ'!$N$7/IF(H773=0,I773,IF(I773&gt;H773,H773,I773)),0)*G773)</f>
        <v>640</v>
      </c>
      <c r="N773" s="19">
        <f t="shared" si="62"/>
        <v>0</v>
      </c>
      <c r="O773" s="66" t="b">
        <f t="shared" si="63"/>
        <v>1</v>
      </c>
      <c r="P773" s="67">
        <f t="shared" si="64"/>
        <v>72</v>
      </c>
    </row>
    <row r="774" spans="1:16" x14ac:dyDescent="0.45">
      <c r="A774" s="102" t="s">
        <v>69</v>
      </c>
      <c r="B774" s="90" t="s">
        <v>435</v>
      </c>
      <c r="C774" s="90" t="s">
        <v>15</v>
      </c>
      <c r="D774" s="91">
        <v>36</v>
      </c>
      <c r="E774" s="91">
        <v>16</v>
      </c>
      <c r="F774" s="92">
        <v>2</v>
      </c>
      <c r="G774" s="92">
        <v>18</v>
      </c>
      <c r="H774" s="68">
        <f t="array" ref="H774">INDEX('Нормативные затраты по МЗ'!$C$2:$C$132,MATCH(A774&amp;C774,'Нормативные затраты по МЗ'!$A$2:$A$132&amp;'Нормативные затраты по МЗ'!$B$2:$B$132,0))</f>
        <v>154.85</v>
      </c>
      <c r="I774" s="3">
        <f>HLOOKUP($C774,'Параметры ПФ'!$F$3:$K$4,2,FALSE)</f>
        <v>155.04</v>
      </c>
      <c r="J774" s="3">
        <f t="shared" si="60"/>
        <v>4955.2</v>
      </c>
      <c r="K774" s="4">
        <f>IF(J774&lt;'Параметры ПФ'!$N$7+0.01,'Стандартные программы'!J774,ROUNDDOWN('Параметры ПФ'!$N$7/IF(H774=0,I774,IF(I774&gt;H774,H774,I774)),0)*IF(H774=0,I774,IF(I774&gt;H774,H774,I774)))</f>
        <v>4955.2</v>
      </c>
      <c r="L774" s="3">
        <f t="shared" si="61"/>
        <v>89193.600000000006</v>
      </c>
      <c r="M774" s="25">
        <f>IF(J774&lt;'Параметры ПФ'!$N$7+0.01,E774*F774*G774,ROUNDDOWN('Параметры ПФ'!$N$7/IF(H774=0,I774,IF(I774&gt;H774,H774,I774)),0)*G774)</f>
        <v>576</v>
      </c>
      <c r="N774" s="19">
        <f t="shared" si="62"/>
        <v>0</v>
      </c>
      <c r="O774" s="66" t="b">
        <f t="shared" si="63"/>
        <v>1</v>
      </c>
      <c r="P774" s="67">
        <f t="shared" si="64"/>
        <v>72</v>
      </c>
    </row>
    <row r="775" spans="1:16" x14ac:dyDescent="0.45">
      <c r="A775" s="102" t="s">
        <v>69</v>
      </c>
      <c r="B775" s="90" t="s">
        <v>436</v>
      </c>
      <c r="C775" s="90" t="s">
        <v>34</v>
      </c>
      <c r="D775" s="91">
        <v>36</v>
      </c>
      <c r="E775" s="91">
        <v>16</v>
      </c>
      <c r="F775" s="92">
        <v>2</v>
      </c>
      <c r="G775" s="92">
        <v>16</v>
      </c>
      <c r="H775" s="68">
        <f t="array" ref="H775">INDEX('Нормативные затраты по МЗ'!$C$2:$C$132,MATCH(A775&amp;C775,'Нормативные затраты по МЗ'!$A$2:$A$132&amp;'Нормативные затраты по МЗ'!$B$2:$B$132,0))</f>
        <v>154.85</v>
      </c>
      <c r="I775" s="3">
        <f>HLOOKUP($C775,'Параметры ПФ'!$F$3:$K$4,2,FALSE)</f>
        <v>155.04</v>
      </c>
      <c r="J775" s="3">
        <f t="shared" si="60"/>
        <v>4955.2</v>
      </c>
      <c r="K775" s="4">
        <f>IF(J775&lt;'Параметры ПФ'!$N$7+0.01,'Стандартные программы'!J775,ROUNDDOWN('Параметры ПФ'!$N$7/IF(H775=0,I775,IF(I775&gt;H775,H775,I775)),0)*IF(H775=0,I775,IF(I775&gt;H775,H775,I775)))</f>
        <v>4955.2</v>
      </c>
      <c r="L775" s="3">
        <f t="shared" si="61"/>
        <v>79283.199999999997</v>
      </c>
      <c r="M775" s="25">
        <f>IF(J775&lt;'Параметры ПФ'!$N$7+0.01,E775*F775*G775,ROUNDDOWN('Параметры ПФ'!$N$7/IF(H775=0,I775,IF(I775&gt;H775,H775,I775)),0)*G775)</f>
        <v>512</v>
      </c>
      <c r="N775" s="19">
        <f t="shared" si="62"/>
        <v>0</v>
      </c>
      <c r="O775" s="66" t="b">
        <f t="shared" si="63"/>
        <v>1</v>
      </c>
      <c r="P775" s="67">
        <f t="shared" si="64"/>
        <v>72</v>
      </c>
    </row>
    <row r="776" spans="1:16" x14ac:dyDescent="0.45">
      <c r="A776" s="102" t="s">
        <v>69</v>
      </c>
      <c r="B776" s="90" t="s">
        <v>437</v>
      </c>
      <c r="C776" s="90" t="s">
        <v>2</v>
      </c>
      <c r="D776" s="91">
        <v>36</v>
      </c>
      <c r="E776" s="91">
        <v>16</v>
      </c>
      <c r="F776" s="92">
        <v>2</v>
      </c>
      <c r="G776" s="122">
        <v>20</v>
      </c>
      <c r="H776" s="68">
        <f t="array" ref="H776">INDEX('Нормативные затраты по МЗ'!$C$2:$C$132,MATCH(A776&amp;C776,'Нормативные затраты по МЗ'!$A$2:$A$132&amp;'Нормативные затраты по МЗ'!$B$2:$B$132,0))</f>
        <v>154.85</v>
      </c>
      <c r="I776" s="3">
        <f>HLOOKUP($C776,'Параметры ПФ'!$F$3:$K$4,2,FALSE)</f>
        <v>155.04</v>
      </c>
      <c r="J776" s="3">
        <f t="shared" si="60"/>
        <v>4955.2</v>
      </c>
      <c r="K776" s="4">
        <f>IF(J776&lt;'Параметры ПФ'!$N$7+0.01,'Стандартные программы'!J776,ROUNDDOWN('Параметры ПФ'!$N$7/IF(H776=0,I776,IF(I776&gt;H776,H776,I776)),0)*IF(H776=0,I776,IF(I776&gt;H776,H776,I776)))</f>
        <v>4955.2</v>
      </c>
      <c r="L776" s="3">
        <f t="shared" si="61"/>
        <v>99104</v>
      </c>
      <c r="M776" s="25">
        <f>IF(J776&lt;'Параметры ПФ'!$N$7+0.01,E776*F776*G776,ROUNDDOWN('Параметры ПФ'!$N$7/IF(H776=0,I776,IF(I776&gt;H776,H776,I776)),0)*G776)</f>
        <v>640</v>
      </c>
      <c r="N776" s="19">
        <f t="shared" si="62"/>
        <v>0</v>
      </c>
      <c r="O776" s="66" t="b">
        <f t="shared" si="63"/>
        <v>1</v>
      </c>
      <c r="P776" s="67">
        <f t="shared" si="64"/>
        <v>72</v>
      </c>
    </row>
    <row r="777" spans="1:16" x14ac:dyDescent="0.45">
      <c r="A777" s="90" t="s">
        <v>70</v>
      </c>
      <c r="B777" s="90" t="s">
        <v>2301</v>
      </c>
      <c r="C777" s="90" t="s">
        <v>15</v>
      </c>
      <c r="D777" s="91">
        <v>36</v>
      </c>
      <c r="E777" s="91">
        <v>20</v>
      </c>
      <c r="F777" s="92">
        <v>2</v>
      </c>
      <c r="G777" s="93">
        <v>13</v>
      </c>
      <c r="H777" s="68">
        <f t="array" ref="H777">INDEX('Нормативные затраты по МЗ'!$C$2:$C$132,MATCH(A777&amp;C777,'Нормативные затраты по МЗ'!$A$2:$A$132&amp;'Нормативные затраты по МЗ'!$B$2:$B$132,0))</f>
        <v>153.11000000000001</v>
      </c>
      <c r="I777" s="3">
        <f>HLOOKUP($C777,'Параметры ПФ'!$F$3:$K$4,2,FALSE)</f>
        <v>155.04</v>
      </c>
      <c r="J777" s="3">
        <f t="shared" si="60"/>
        <v>6124.4</v>
      </c>
      <c r="K777" s="4">
        <f>IF(J777&lt;'Параметры ПФ'!$N$7+0.01,'Стандартные программы'!J777,ROUNDDOWN('Параметры ПФ'!$N$7/IF(H777=0,I777,IF(I777&gt;H777,H777,I777)),0)*IF(H777=0,I777,IF(I777&gt;H777,H777,I777)))</f>
        <v>6124.4</v>
      </c>
      <c r="L777" s="3">
        <f t="shared" si="61"/>
        <v>79617.2</v>
      </c>
      <c r="M777" s="25">
        <f>IF(J777&lt;'Параметры ПФ'!$N$7+0.01,E777*F777*G777,ROUNDDOWN('Параметры ПФ'!$N$7/IF(H777=0,I777,IF(I777&gt;H777,H777,I777)),0)*G777)</f>
        <v>520</v>
      </c>
      <c r="N777" s="19">
        <f t="shared" si="62"/>
        <v>0</v>
      </c>
      <c r="O777" s="66" t="b">
        <f t="shared" si="63"/>
        <v>1</v>
      </c>
      <c r="P777" s="67">
        <f t="shared" si="64"/>
        <v>72</v>
      </c>
    </row>
    <row r="778" spans="1:16" x14ac:dyDescent="0.45">
      <c r="A778" s="90" t="s">
        <v>70</v>
      </c>
      <c r="B778" s="90" t="s">
        <v>439</v>
      </c>
      <c r="C778" s="90" t="s">
        <v>34</v>
      </c>
      <c r="D778" s="91">
        <v>36</v>
      </c>
      <c r="E778" s="91">
        <v>20</v>
      </c>
      <c r="F778" s="92">
        <v>2</v>
      </c>
      <c r="G778" s="93">
        <v>21</v>
      </c>
      <c r="H778" s="68">
        <f t="array" ref="H778">INDEX('Нормативные затраты по МЗ'!$C$2:$C$132,MATCH(A778&amp;C778,'Нормативные затраты по МЗ'!$A$2:$A$132&amp;'Нормативные затраты по МЗ'!$B$2:$B$132,0))</f>
        <v>153.11000000000001</v>
      </c>
      <c r="I778" s="3">
        <f>HLOOKUP($C778,'Параметры ПФ'!$F$3:$K$4,2,FALSE)</f>
        <v>155.04</v>
      </c>
      <c r="J778" s="3">
        <f t="shared" si="60"/>
        <v>6124.4</v>
      </c>
      <c r="K778" s="4">
        <f>IF(J778&lt;'Параметры ПФ'!$N$7+0.01,'Стандартные программы'!J778,ROUNDDOWN('Параметры ПФ'!$N$7/IF(H778=0,I778,IF(I778&gt;H778,H778,I778)),0)*IF(H778=0,I778,IF(I778&gt;H778,H778,I778)))</f>
        <v>6124.4</v>
      </c>
      <c r="L778" s="3">
        <f t="shared" si="61"/>
        <v>128612.4</v>
      </c>
      <c r="M778" s="25">
        <f>IF(J778&lt;'Параметры ПФ'!$N$7+0.01,E778*F778*G778,ROUNDDOWN('Параметры ПФ'!$N$7/IF(H778=0,I778,IF(I778&gt;H778,H778,I778)),0)*G778)</f>
        <v>840</v>
      </c>
      <c r="N778" s="19">
        <f t="shared" si="62"/>
        <v>0</v>
      </c>
      <c r="O778" s="66" t="b">
        <f t="shared" si="63"/>
        <v>1</v>
      </c>
      <c r="P778" s="67">
        <f t="shared" si="64"/>
        <v>72</v>
      </c>
    </row>
    <row r="779" spans="1:16" x14ac:dyDescent="0.45">
      <c r="A779" s="90" t="s">
        <v>70</v>
      </c>
      <c r="B779" s="90" t="s">
        <v>441</v>
      </c>
      <c r="C779" s="90" t="s">
        <v>15</v>
      </c>
      <c r="D779" s="91">
        <v>36</v>
      </c>
      <c r="E779" s="91">
        <v>20</v>
      </c>
      <c r="F779" s="92">
        <v>2</v>
      </c>
      <c r="G779" s="93">
        <v>23</v>
      </c>
      <c r="H779" s="68">
        <f t="array" ref="H779">INDEX('Нормативные затраты по МЗ'!$C$2:$C$132,MATCH(A779&amp;C779,'Нормативные затраты по МЗ'!$A$2:$A$132&amp;'Нормативные затраты по МЗ'!$B$2:$B$132,0))</f>
        <v>153.11000000000001</v>
      </c>
      <c r="I779" s="3">
        <f>HLOOKUP($C779,'Параметры ПФ'!$F$3:$K$4,2,FALSE)</f>
        <v>155.04</v>
      </c>
      <c r="J779" s="3">
        <f t="shared" si="60"/>
        <v>6124.4</v>
      </c>
      <c r="K779" s="4">
        <f>IF(J779&lt;'Параметры ПФ'!$N$7+0.01,'Стандартные программы'!J779,ROUNDDOWN('Параметры ПФ'!$N$7/IF(H779=0,I779,IF(I779&gt;H779,H779,I779)),0)*IF(H779=0,I779,IF(I779&gt;H779,H779,I779)))</f>
        <v>6124.4</v>
      </c>
      <c r="L779" s="3">
        <f t="shared" si="61"/>
        <v>140861.20000000001</v>
      </c>
      <c r="M779" s="25">
        <f>IF(J779&lt;'Параметры ПФ'!$N$7+0.01,E779*F779*G779,ROUNDDOWN('Параметры ПФ'!$N$7/IF(H779=0,I779,IF(I779&gt;H779,H779,I779)),0)*G779)</f>
        <v>920</v>
      </c>
      <c r="N779" s="19">
        <f t="shared" si="62"/>
        <v>0</v>
      </c>
      <c r="O779" s="66" t="b">
        <f t="shared" si="63"/>
        <v>1</v>
      </c>
      <c r="P779" s="67">
        <f t="shared" si="64"/>
        <v>72</v>
      </c>
    </row>
    <row r="780" spans="1:16" x14ac:dyDescent="0.45">
      <c r="A780" s="90" t="s">
        <v>70</v>
      </c>
      <c r="B780" s="90" t="s">
        <v>443</v>
      </c>
      <c r="C780" s="90" t="s">
        <v>15</v>
      </c>
      <c r="D780" s="91">
        <v>36</v>
      </c>
      <c r="E780" s="91">
        <v>20</v>
      </c>
      <c r="F780" s="92">
        <v>2</v>
      </c>
      <c r="G780" s="93">
        <v>13</v>
      </c>
      <c r="H780" s="68">
        <f t="array" ref="H780">INDEX('Нормативные затраты по МЗ'!$C$2:$C$132,MATCH(A780&amp;C780,'Нормативные затраты по МЗ'!$A$2:$A$132&amp;'Нормативные затраты по МЗ'!$B$2:$B$132,0))</f>
        <v>153.11000000000001</v>
      </c>
      <c r="I780" s="3">
        <f>HLOOKUP($C780,'Параметры ПФ'!$F$3:$K$4,2,FALSE)</f>
        <v>155.04</v>
      </c>
      <c r="J780" s="3">
        <f t="shared" si="60"/>
        <v>6124.4</v>
      </c>
      <c r="K780" s="4">
        <f>IF(J780&lt;'Параметры ПФ'!$N$7+0.01,'Стандартные программы'!J780,ROUNDDOWN('Параметры ПФ'!$N$7/IF(H780=0,I780,IF(I780&gt;H780,H780,I780)),0)*IF(H780=0,I780,IF(I780&gt;H780,H780,I780)))</f>
        <v>6124.4</v>
      </c>
      <c r="L780" s="3">
        <f t="shared" si="61"/>
        <v>79617.2</v>
      </c>
      <c r="M780" s="25">
        <f>IF(J780&lt;'Параметры ПФ'!$N$7+0.01,E780*F780*G780,ROUNDDOWN('Параметры ПФ'!$N$7/IF(H780=0,I780,IF(I780&gt;H780,H780,I780)),0)*G780)</f>
        <v>520</v>
      </c>
      <c r="N780" s="19">
        <f t="shared" si="62"/>
        <v>0</v>
      </c>
      <c r="O780" s="66" t="b">
        <f t="shared" si="63"/>
        <v>1</v>
      </c>
      <c r="P780" s="67">
        <f t="shared" si="64"/>
        <v>72</v>
      </c>
    </row>
    <row r="781" spans="1:16" x14ac:dyDescent="0.45">
      <c r="A781" s="90" t="s">
        <v>70</v>
      </c>
      <c r="B781" s="90" t="s">
        <v>2302</v>
      </c>
      <c r="C781" s="90" t="s">
        <v>15</v>
      </c>
      <c r="D781" s="91">
        <v>36</v>
      </c>
      <c r="E781" s="91">
        <v>20</v>
      </c>
      <c r="F781" s="92">
        <v>2</v>
      </c>
      <c r="G781" s="93">
        <v>20</v>
      </c>
      <c r="H781" s="68">
        <f t="array" ref="H781">INDEX('Нормативные затраты по МЗ'!$C$2:$C$132,MATCH(A781&amp;C781,'Нормативные затраты по МЗ'!$A$2:$A$132&amp;'Нормативные затраты по МЗ'!$B$2:$B$132,0))</f>
        <v>153.11000000000001</v>
      </c>
      <c r="I781" s="3">
        <f>HLOOKUP($C781,'Параметры ПФ'!$F$3:$K$4,2,FALSE)</f>
        <v>155.04</v>
      </c>
      <c r="J781" s="3">
        <f t="shared" si="60"/>
        <v>6124.4</v>
      </c>
      <c r="K781" s="4">
        <f>IF(J781&lt;'Параметры ПФ'!$N$7+0.01,'Стандартные программы'!J781,ROUNDDOWN('Параметры ПФ'!$N$7/IF(H781=0,I781,IF(I781&gt;H781,H781,I781)),0)*IF(H781=0,I781,IF(I781&gt;H781,H781,I781)))</f>
        <v>6124.4</v>
      </c>
      <c r="L781" s="3">
        <f t="shared" si="61"/>
        <v>122488</v>
      </c>
      <c r="M781" s="25">
        <f>IF(J781&lt;'Параметры ПФ'!$N$7+0.01,E781*F781*G781,ROUNDDOWN('Параметры ПФ'!$N$7/IF(H781=0,I781,IF(I781&gt;H781,H781,I781)),0)*G781)</f>
        <v>800</v>
      </c>
      <c r="N781" s="19">
        <f t="shared" si="62"/>
        <v>0</v>
      </c>
      <c r="O781" s="66" t="b">
        <f t="shared" si="63"/>
        <v>1</v>
      </c>
      <c r="P781" s="67">
        <f t="shared" si="64"/>
        <v>72</v>
      </c>
    </row>
    <row r="782" spans="1:16" x14ac:dyDescent="0.45">
      <c r="A782" s="90" t="s">
        <v>70</v>
      </c>
      <c r="B782" s="90" t="s">
        <v>445</v>
      </c>
      <c r="C782" s="90" t="s">
        <v>34</v>
      </c>
      <c r="D782" s="91">
        <v>36</v>
      </c>
      <c r="E782" s="91">
        <v>20</v>
      </c>
      <c r="F782" s="92">
        <v>2</v>
      </c>
      <c r="G782" s="93">
        <v>32</v>
      </c>
      <c r="H782" s="68">
        <f t="array" ref="H782">INDEX('Нормативные затраты по МЗ'!$C$2:$C$132,MATCH(A782&amp;C782,'Нормативные затраты по МЗ'!$A$2:$A$132&amp;'Нормативные затраты по МЗ'!$B$2:$B$132,0))</f>
        <v>153.11000000000001</v>
      </c>
      <c r="I782" s="3">
        <f>HLOOKUP($C782,'Параметры ПФ'!$F$3:$K$4,2,FALSE)</f>
        <v>155.04</v>
      </c>
      <c r="J782" s="3">
        <f t="shared" si="60"/>
        <v>6124.4</v>
      </c>
      <c r="K782" s="4">
        <f>IF(J782&lt;'Параметры ПФ'!$N$7+0.01,'Стандартные программы'!J782,ROUNDDOWN('Параметры ПФ'!$N$7/IF(H782=0,I782,IF(I782&gt;H782,H782,I782)),0)*IF(H782=0,I782,IF(I782&gt;H782,H782,I782)))</f>
        <v>6124.4</v>
      </c>
      <c r="L782" s="3">
        <f t="shared" si="61"/>
        <v>195980.79999999999</v>
      </c>
      <c r="M782" s="25">
        <f>IF(J782&lt;'Параметры ПФ'!$N$7+0.01,E782*F782*G782,ROUNDDOWN('Параметры ПФ'!$N$7/IF(H782=0,I782,IF(I782&gt;H782,H782,I782)),0)*G782)</f>
        <v>1280</v>
      </c>
      <c r="N782" s="19">
        <f t="shared" si="62"/>
        <v>0</v>
      </c>
      <c r="O782" s="66" t="b">
        <f t="shared" si="63"/>
        <v>1</v>
      </c>
      <c r="P782" s="67">
        <f t="shared" si="64"/>
        <v>72</v>
      </c>
    </row>
    <row r="783" spans="1:16" x14ac:dyDescent="0.45">
      <c r="A783" s="90" t="s">
        <v>70</v>
      </c>
      <c r="B783" s="90" t="s">
        <v>2303</v>
      </c>
      <c r="C783" s="90" t="s">
        <v>34</v>
      </c>
      <c r="D783" s="91">
        <v>36</v>
      </c>
      <c r="E783" s="91">
        <v>20</v>
      </c>
      <c r="F783" s="92">
        <v>2</v>
      </c>
      <c r="G783" s="93">
        <v>8</v>
      </c>
      <c r="H783" s="68">
        <f t="array" ref="H783">INDEX('Нормативные затраты по МЗ'!$C$2:$C$132,MATCH(A783&amp;C783,'Нормативные затраты по МЗ'!$A$2:$A$132&amp;'Нормативные затраты по МЗ'!$B$2:$B$132,0))</f>
        <v>153.11000000000001</v>
      </c>
      <c r="I783" s="3">
        <f>HLOOKUP($C783,'Параметры ПФ'!$F$3:$K$4,2,FALSE)</f>
        <v>155.04</v>
      </c>
      <c r="J783" s="3">
        <f t="shared" si="60"/>
        <v>6124.4</v>
      </c>
      <c r="K783" s="4">
        <f>IF(J783&lt;'Параметры ПФ'!$N$7+0.01,'Стандартные программы'!J783,ROUNDDOWN('Параметры ПФ'!$N$7/IF(H783=0,I783,IF(I783&gt;H783,H783,I783)),0)*IF(H783=0,I783,IF(I783&gt;H783,H783,I783)))</f>
        <v>6124.4</v>
      </c>
      <c r="L783" s="3">
        <f t="shared" si="61"/>
        <v>48995.199999999997</v>
      </c>
      <c r="M783" s="25">
        <f>IF(J783&lt;'Параметры ПФ'!$N$7+0.01,E783*F783*G783,ROUNDDOWN('Параметры ПФ'!$N$7/IF(H783=0,I783,IF(I783&gt;H783,H783,I783)),0)*G783)</f>
        <v>320</v>
      </c>
      <c r="N783" s="19">
        <f t="shared" si="62"/>
        <v>0</v>
      </c>
      <c r="O783" s="66" t="b">
        <f t="shared" si="63"/>
        <v>1</v>
      </c>
      <c r="P783" s="67">
        <f t="shared" si="64"/>
        <v>72</v>
      </c>
    </row>
    <row r="784" spans="1:16" x14ac:dyDescent="0.45">
      <c r="A784" s="90" t="s">
        <v>70</v>
      </c>
      <c r="B784" s="90" t="s">
        <v>2304</v>
      </c>
      <c r="C784" s="90" t="s">
        <v>2</v>
      </c>
      <c r="D784" s="91">
        <v>36</v>
      </c>
      <c r="E784" s="91">
        <v>20</v>
      </c>
      <c r="F784" s="92">
        <v>2</v>
      </c>
      <c r="G784" s="93">
        <v>22</v>
      </c>
      <c r="H784" s="68">
        <f t="array" ref="H784">INDEX('Нормативные затраты по МЗ'!$C$2:$C$132,MATCH(A784&amp;C784,'Нормативные затраты по МЗ'!$A$2:$A$132&amp;'Нормативные затраты по МЗ'!$B$2:$B$132,0))</f>
        <v>153.11000000000001</v>
      </c>
      <c r="I784" s="3">
        <f>HLOOKUP($C784,'Параметры ПФ'!$F$3:$K$4,2,FALSE)</f>
        <v>155.04</v>
      </c>
      <c r="J784" s="3">
        <f t="shared" si="60"/>
        <v>6124.4</v>
      </c>
      <c r="K784" s="4">
        <f>IF(J784&lt;'Параметры ПФ'!$N$7+0.01,'Стандартные программы'!J784,ROUNDDOWN('Параметры ПФ'!$N$7/IF(H784=0,I784,IF(I784&gt;H784,H784,I784)),0)*IF(H784=0,I784,IF(I784&gt;H784,H784,I784)))</f>
        <v>6124.4</v>
      </c>
      <c r="L784" s="3">
        <f t="shared" si="61"/>
        <v>134736.79999999999</v>
      </c>
      <c r="M784" s="25">
        <f>IF(J784&lt;'Параметры ПФ'!$N$7+0.01,E784*F784*G784,ROUNDDOWN('Параметры ПФ'!$N$7/IF(H784=0,I784,IF(I784&gt;H784,H784,I784)),0)*G784)</f>
        <v>880</v>
      </c>
      <c r="N784" s="19">
        <f t="shared" si="62"/>
        <v>0</v>
      </c>
      <c r="O784" s="66" t="b">
        <f t="shared" si="63"/>
        <v>1</v>
      </c>
      <c r="P784" s="67">
        <f t="shared" si="64"/>
        <v>72</v>
      </c>
    </row>
    <row r="785" spans="1:16" x14ac:dyDescent="0.45">
      <c r="A785" s="90" t="s">
        <v>70</v>
      </c>
      <c r="B785" s="90" t="s">
        <v>448</v>
      </c>
      <c r="C785" s="90" t="s">
        <v>2</v>
      </c>
      <c r="D785" s="91">
        <v>36</v>
      </c>
      <c r="E785" s="91">
        <v>20</v>
      </c>
      <c r="F785" s="92">
        <v>2</v>
      </c>
      <c r="G785" s="93">
        <v>23</v>
      </c>
      <c r="H785" s="68">
        <f t="array" ref="H785">INDEX('Нормативные затраты по МЗ'!$C$2:$C$132,MATCH(A785&amp;C785,'Нормативные затраты по МЗ'!$A$2:$A$132&amp;'Нормативные затраты по МЗ'!$B$2:$B$132,0))</f>
        <v>153.11000000000001</v>
      </c>
      <c r="I785" s="3">
        <f>HLOOKUP($C785,'Параметры ПФ'!$F$3:$K$4,2,FALSE)</f>
        <v>155.04</v>
      </c>
      <c r="J785" s="3">
        <f t="shared" si="60"/>
        <v>6124.4</v>
      </c>
      <c r="K785" s="4">
        <f>IF(J785&lt;'Параметры ПФ'!$N$7+0.01,'Стандартные программы'!J785,ROUNDDOWN('Параметры ПФ'!$N$7/IF(H785=0,I785,IF(I785&gt;H785,H785,I785)),0)*IF(H785=0,I785,IF(I785&gt;H785,H785,I785)))</f>
        <v>6124.4</v>
      </c>
      <c r="L785" s="3">
        <f t="shared" si="61"/>
        <v>140861.20000000001</v>
      </c>
      <c r="M785" s="25">
        <f>IF(J785&lt;'Параметры ПФ'!$N$7+0.01,E785*F785*G785,ROUNDDOWN('Параметры ПФ'!$N$7/IF(H785=0,I785,IF(I785&gt;H785,H785,I785)),0)*G785)</f>
        <v>920</v>
      </c>
      <c r="N785" s="19">
        <f t="shared" si="62"/>
        <v>0</v>
      </c>
      <c r="O785" s="66" t="b">
        <f t="shared" si="63"/>
        <v>1</v>
      </c>
      <c r="P785" s="67">
        <f t="shared" si="64"/>
        <v>72</v>
      </c>
    </row>
    <row r="786" spans="1:16" x14ac:dyDescent="0.45">
      <c r="A786" s="90" t="s">
        <v>70</v>
      </c>
      <c r="B786" s="90" t="s">
        <v>449</v>
      </c>
      <c r="C786" s="90" t="s">
        <v>2</v>
      </c>
      <c r="D786" s="91">
        <v>36</v>
      </c>
      <c r="E786" s="91">
        <v>20</v>
      </c>
      <c r="F786" s="92">
        <v>2</v>
      </c>
      <c r="G786" s="93">
        <v>28</v>
      </c>
      <c r="H786" s="68">
        <f t="array" ref="H786">INDEX('Нормативные затраты по МЗ'!$C$2:$C$132,MATCH(A786&amp;C786,'Нормативные затраты по МЗ'!$A$2:$A$132&amp;'Нормативные затраты по МЗ'!$B$2:$B$132,0))</f>
        <v>153.11000000000001</v>
      </c>
      <c r="I786" s="3">
        <f>HLOOKUP($C786,'Параметры ПФ'!$F$3:$K$4,2,FALSE)</f>
        <v>155.04</v>
      </c>
      <c r="J786" s="3">
        <f t="shared" si="60"/>
        <v>6124.4</v>
      </c>
      <c r="K786" s="4">
        <f>IF(J786&lt;'Параметры ПФ'!$N$7+0.01,'Стандартные программы'!J786,ROUNDDOWN('Параметры ПФ'!$N$7/IF(H786=0,I786,IF(I786&gt;H786,H786,I786)),0)*IF(H786=0,I786,IF(I786&gt;H786,H786,I786)))</f>
        <v>6124.4</v>
      </c>
      <c r="L786" s="3">
        <f t="shared" si="61"/>
        <v>171483.2</v>
      </c>
      <c r="M786" s="25">
        <f>IF(J786&lt;'Параметры ПФ'!$N$7+0.01,E786*F786*G786,ROUNDDOWN('Параметры ПФ'!$N$7/IF(H786=0,I786,IF(I786&gt;H786,H786,I786)),0)*G786)</f>
        <v>1120</v>
      </c>
      <c r="N786" s="19">
        <f t="shared" si="62"/>
        <v>0</v>
      </c>
      <c r="O786" s="66" t="b">
        <f t="shared" si="63"/>
        <v>1</v>
      </c>
      <c r="P786" s="67">
        <f t="shared" si="64"/>
        <v>72</v>
      </c>
    </row>
    <row r="787" spans="1:16" x14ac:dyDescent="0.45">
      <c r="A787" s="90" t="s">
        <v>70</v>
      </c>
      <c r="B787" s="90" t="s">
        <v>451</v>
      </c>
      <c r="C787" s="90" t="s">
        <v>2</v>
      </c>
      <c r="D787" s="91">
        <v>36</v>
      </c>
      <c r="E787" s="91">
        <v>20</v>
      </c>
      <c r="F787" s="92">
        <v>2</v>
      </c>
      <c r="G787" s="93">
        <v>9</v>
      </c>
      <c r="H787" s="68">
        <f t="array" ref="H787">INDEX('Нормативные затраты по МЗ'!$C$2:$C$132,MATCH(A787&amp;C787,'Нормативные затраты по МЗ'!$A$2:$A$132&amp;'Нормативные затраты по МЗ'!$B$2:$B$132,0))</f>
        <v>153.11000000000001</v>
      </c>
      <c r="I787" s="3">
        <f>HLOOKUP($C787,'Параметры ПФ'!$F$3:$K$4,2,FALSE)</f>
        <v>155.04</v>
      </c>
      <c r="J787" s="3">
        <f t="shared" si="60"/>
        <v>6124.4</v>
      </c>
      <c r="K787" s="4">
        <f>IF(J787&lt;'Параметры ПФ'!$N$7+0.01,'Стандартные программы'!J787,ROUNDDOWN('Параметры ПФ'!$N$7/IF(H787=0,I787,IF(I787&gt;H787,H787,I787)),0)*IF(H787=0,I787,IF(I787&gt;H787,H787,I787)))</f>
        <v>6124.4</v>
      </c>
      <c r="L787" s="3">
        <f t="shared" si="61"/>
        <v>55119.6</v>
      </c>
      <c r="M787" s="25">
        <f>IF(J787&lt;'Параметры ПФ'!$N$7+0.01,E787*F787*G787,ROUNDDOWN('Параметры ПФ'!$N$7/IF(H787=0,I787,IF(I787&gt;H787,H787,I787)),0)*G787)</f>
        <v>360</v>
      </c>
      <c r="N787" s="19">
        <f t="shared" si="62"/>
        <v>0</v>
      </c>
      <c r="O787" s="66" t="b">
        <f t="shared" si="63"/>
        <v>1</v>
      </c>
      <c r="P787" s="67">
        <f t="shared" si="64"/>
        <v>72</v>
      </c>
    </row>
    <row r="788" spans="1:16" x14ac:dyDescent="0.45">
      <c r="A788" s="90" t="s">
        <v>70</v>
      </c>
      <c r="B788" s="90" t="s">
        <v>452</v>
      </c>
      <c r="C788" s="90" t="s">
        <v>34</v>
      </c>
      <c r="D788" s="91">
        <v>36</v>
      </c>
      <c r="E788" s="91">
        <v>20</v>
      </c>
      <c r="F788" s="92">
        <v>2</v>
      </c>
      <c r="G788" s="93">
        <v>9</v>
      </c>
      <c r="H788" s="68">
        <f t="array" ref="H788">INDEX('Нормативные затраты по МЗ'!$C$2:$C$132,MATCH(A788&amp;C788,'Нормативные затраты по МЗ'!$A$2:$A$132&amp;'Нормативные затраты по МЗ'!$B$2:$B$132,0))</f>
        <v>153.11000000000001</v>
      </c>
      <c r="I788" s="3">
        <f>HLOOKUP($C788,'Параметры ПФ'!$F$3:$K$4,2,FALSE)</f>
        <v>155.04</v>
      </c>
      <c r="J788" s="3">
        <f t="shared" si="60"/>
        <v>6124.4</v>
      </c>
      <c r="K788" s="4">
        <f>IF(J788&lt;'Параметры ПФ'!$N$7+0.01,'Стандартные программы'!J788,ROUNDDOWN('Параметры ПФ'!$N$7/IF(H788=0,I788,IF(I788&gt;H788,H788,I788)),0)*IF(H788=0,I788,IF(I788&gt;H788,H788,I788)))</f>
        <v>6124.4</v>
      </c>
      <c r="L788" s="3">
        <f t="shared" si="61"/>
        <v>55119.6</v>
      </c>
      <c r="M788" s="25">
        <f>IF(J788&lt;'Параметры ПФ'!$N$7+0.01,E788*F788*G788,ROUNDDOWN('Параметры ПФ'!$N$7/IF(H788=0,I788,IF(I788&gt;H788,H788,I788)),0)*G788)</f>
        <v>360</v>
      </c>
      <c r="N788" s="19">
        <f t="shared" si="62"/>
        <v>0</v>
      </c>
      <c r="O788" s="66" t="b">
        <f t="shared" si="63"/>
        <v>1</v>
      </c>
      <c r="P788" s="67">
        <f t="shared" si="64"/>
        <v>72</v>
      </c>
    </row>
    <row r="789" spans="1:16" x14ac:dyDescent="0.45">
      <c r="A789" s="90" t="s">
        <v>70</v>
      </c>
      <c r="B789" s="90" t="s">
        <v>454</v>
      </c>
      <c r="C789" s="90" t="s">
        <v>34</v>
      </c>
      <c r="D789" s="91">
        <v>36</v>
      </c>
      <c r="E789" s="91">
        <v>20</v>
      </c>
      <c r="F789" s="92">
        <v>2</v>
      </c>
      <c r="G789" s="93">
        <v>5</v>
      </c>
      <c r="H789" s="68">
        <f t="array" ref="H789">INDEX('Нормативные затраты по МЗ'!$C$2:$C$132,MATCH(A789&amp;C789,'Нормативные затраты по МЗ'!$A$2:$A$132&amp;'Нормативные затраты по МЗ'!$B$2:$B$132,0))</f>
        <v>153.11000000000001</v>
      </c>
      <c r="I789" s="3">
        <f>HLOOKUP($C789,'Параметры ПФ'!$F$3:$K$4,2,FALSE)</f>
        <v>155.04</v>
      </c>
      <c r="J789" s="3">
        <f t="shared" si="60"/>
        <v>6124.4</v>
      </c>
      <c r="K789" s="4">
        <f>IF(J789&lt;'Параметры ПФ'!$N$7+0.01,'Стандартные программы'!J789,ROUNDDOWN('Параметры ПФ'!$N$7/IF(H789=0,I789,IF(I789&gt;H789,H789,I789)),0)*IF(H789=0,I789,IF(I789&gt;H789,H789,I789)))</f>
        <v>6124.4</v>
      </c>
      <c r="L789" s="3">
        <f t="shared" si="61"/>
        <v>30622</v>
      </c>
      <c r="M789" s="25">
        <f>IF(J789&lt;'Параметры ПФ'!$N$7+0.01,E789*F789*G789,ROUNDDOWN('Параметры ПФ'!$N$7/IF(H789=0,I789,IF(I789&gt;H789,H789,I789)),0)*G789)</f>
        <v>200</v>
      </c>
      <c r="N789" s="19">
        <f t="shared" si="62"/>
        <v>0</v>
      </c>
      <c r="O789" s="66" t="b">
        <f t="shared" si="63"/>
        <v>1</v>
      </c>
      <c r="P789" s="67">
        <f t="shared" si="64"/>
        <v>72</v>
      </c>
    </row>
    <row r="790" spans="1:16" x14ac:dyDescent="0.45">
      <c r="A790" s="90" t="s">
        <v>70</v>
      </c>
      <c r="B790" s="90" t="s">
        <v>455</v>
      </c>
      <c r="C790" s="90" t="s">
        <v>1</v>
      </c>
      <c r="D790" s="91">
        <v>36</v>
      </c>
      <c r="E790" s="91">
        <v>20</v>
      </c>
      <c r="F790" s="92">
        <v>2</v>
      </c>
      <c r="G790" s="93">
        <v>22</v>
      </c>
      <c r="H790" s="68">
        <f t="array" ref="H790">INDEX('Нормативные затраты по МЗ'!$C$2:$C$132,MATCH(A790&amp;C790,'Нормативные затраты по МЗ'!$A$2:$A$132&amp;'Нормативные затраты по МЗ'!$B$2:$B$132,0))</f>
        <v>153.11000000000001</v>
      </c>
      <c r="I790" s="3">
        <f>HLOOKUP($C790,'Параметры ПФ'!$F$3:$K$4,2,FALSE)</f>
        <v>155.04</v>
      </c>
      <c r="J790" s="3">
        <f t="shared" si="60"/>
        <v>6124.4</v>
      </c>
      <c r="K790" s="4">
        <f>IF(J790&lt;'Параметры ПФ'!$N$7+0.01,'Стандартные программы'!J790,ROUNDDOWN('Параметры ПФ'!$N$7/IF(H790=0,I790,IF(I790&gt;H790,H790,I790)),0)*IF(H790=0,I790,IF(I790&gt;H790,H790,I790)))</f>
        <v>6124.4</v>
      </c>
      <c r="L790" s="3">
        <f t="shared" si="61"/>
        <v>134736.79999999999</v>
      </c>
      <c r="M790" s="25">
        <f>IF(J790&lt;'Параметры ПФ'!$N$7+0.01,E790*F790*G790,ROUNDDOWN('Параметры ПФ'!$N$7/IF(H790=0,I790,IF(I790&gt;H790,H790,I790)),0)*G790)</f>
        <v>880</v>
      </c>
      <c r="N790" s="19">
        <f t="shared" si="62"/>
        <v>0</v>
      </c>
      <c r="O790" s="66" t="b">
        <f t="shared" si="63"/>
        <v>1</v>
      </c>
      <c r="P790" s="67">
        <f t="shared" si="64"/>
        <v>72</v>
      </c>
    </row>
    <row r="791" spans="1:16" x14ac:dyDescent="0.45">
      <c r="A791" s="90" t="s">
        <v>70</v>
      </c>
      <c r="B791" s="90" t="s">
        <v>457</v>
      </c>
      <c r="C791" s="90" t="s">
        <v>1</v>
      </c>
      <c r="D791" s="91">
        <v>36</v>
      </c>
      <c r="E791" s="91">
        <v>20</v>
      </c>
      <c r="F791" s="92">
        <v>2</v>
      </c>
      <c r="G791" s="93">
        <v>31</v>
      </c>
      <c r="H791" s="68">
        <f t="array" ref="H791">INDEX('Нормативные затраты по МЗ'!$C$2:$C$132,MATCH(A791&amp;C791,'Нормативные затраты по МЗ'!$A$2:$A$132&amp;'Нормативные затраты по МЗ'!$B$2:$B$132,0))</f>
        <v>153.11000000000001</v>
      </c>
      <c r="I791" s="3">
        <f>HLOOKUP($C791,'Параметры ПФ'!$F$3:$K$4,2,FALSE)</f>
        <v>155.04</v>
      </c>
      <c r="J791" s="3">
        <f t="shared" si="60"/>
        <v>6124.4</v>
      </c>
      <c r="K791" s="4">
        <f>IF(J791&lt;'Параметры ПФ'!$N$7+0.01,'Стандартные программы'!J791,ROUNDDOWN('Параметры ПФ'!$N$7/IF(H791=0,I791,IF(I791&gt;H791,H791,I791)),0)*IF(H791=0,I791,IF(I791&gt;H791,H791,I791)))</f>
        <v>6124.4</v>
      </c>
      <c r="L791" s="3">
        <f t="shared" si="61"/>
        <v>189856.4</v>
      </c>
      <c r="M791" s="25">
        <f>IF(J791&lt;'Параметры ПФ'!$N$7+0.01,E791*F791*G791,ROUNDDOWN('Параметры ПФ'!$N$7/IF(H791=0,I791,IF(I791&gt;H791,H791,I791)),0)*G791)</f>
        <v>1240</v>
      </c>
      <c r="N791" s="19">
        <f t="shared" si="62"/>
        <v>0</v>
      </c>
      <c r="O791" s="66" t="b">
        <f t="shared" si="63"/>
        <v>1</v>
      </c>
      <c r="P791" s="67">
        <f t="shared" si="64"/>
        <v>72</v>
      </c>
    </row>
    <row r="792" spans="1:16" x14ac:dyDescent="0.45">
      <c r="A792" s="90" t="s">
        <v>70</v>
      </c>
      <c r="B792" s="90" t="s">
        <v>459</v>
      </c>
      <c r="C792" s="90" t="s">
        <v>1</v>
      </c>
      <c r="D792" s="91">
        <v>36</v>
      </c>
      <c r="E792" s="91">
        <v>20</v>
      </c>
      <c r="F792" s="92">
        <v>2</v>
      </c>
      <c r="G792" s="93">
        <v>8</v>
      </c>
      <c r="H792" s="68">
        <f t="array" ref="H792">INDEX('Нормативные затраты по МЗ'!$C$2:$C$132,MATCH(A792&amp;C792,'Нормативные затраты по МЗ'!$A$2:$A$132&amp;'Нормативные затраты по МЗ'!$B$2:$B$132,0))</f>
        <v>153.11000000000001</v>
      </c>
      <c r="I792" s="3">
        <f>HLOOKUP($C792,'Параметры ПФ'!$F$3:$K$4,2,FALSE)</f>
        <v>155.04</v>
      </c>
      <c r="J792" s="3">
        <f t="shared" si="60"/>
        <v>6124.4</v>
      </c>
      <c r="K792" s="4">
        <f>IF(J792&lt;'Параметры ПФ'!$N$7+0.01,'Стандартные программы'!J792,ROUNDDOWN('Параметры ПФ'!$N$7/IF(H792=0,I792,IF(I792&gt;H792,H792,I792)),0)*IF(H792=0,I792,IF(I792&gt;H792,H792,I792)))</f>
        <v>6124.4</v>
      </c>
      <c r="L792" s="3">
        <f t="shared" si="61"/>
        <v>48995.199999999997</v>
      </c>
      <c r="M792" s="25">
        <f>IF(J792&lt;'Параметры ПФ'!$N$7+0.01,E792*F792*G792,ROUNDDOWN('Параметры ПФ'!$N$7/IF(H792=0,I792,IF(I792&gt;H792,H792,I792)),0)*G792)</f>
        <v>320</v>
      </c>
      <c r="N792" s="19">
        <f t="shared" si="62"/>
        <v>0</v>
      </c>
      <c r="O792" s="66" t="b">
        <f t="shared" si="63"/>
        <v>1</v>
      </c>
      <c r="P792" s="67">
        <f t="shared" si="64"/>
        <v>72</v>
      </c>
    </row>
    <row r="793" spans="1:16" x14ac:dyDescent="0.45">
      <c r="A793" s="90" t="s">
        <v>70</v>
      </c>
      <c r="B793" s="90" t="s">
        <v>460</v>
      </c>
      <c r="C793" s="90" t="s">
        <v>34</v>
      </c>
      <c r="D793" s="91">
        <v>36</v>
      </c>
      <c r="E793" s="91">
        <v>20</v>
      </c>
      <c r="F793" s="92">
        <v>2</v>
      </c>
      <c r="G793" s="93">
        <v>21</v>
      </c>
      <c r="H793" s="68">
        <f t="array" ref="H793">INDEX('Нормативные затраты по МЗ'!$C$2:$C$132,MATCH(A793&amp;C793,'Нормативные затраты по МЗ'!$A$2:$A$132&amp;'Нормативные затраты по МЗ'!$B$2:$B$132,0))</f>
        <v>153.11000000000001</v>
      </c>
      <c r="I793" s="3">
        <f>HLOOKUP($C793,'Параметры ПФ'!$F$3:$K$4,2,FALSE)</f>
        <v>155.04</v>
      </c>
      <c r="J793" s="3">
        <f t="shared" si="60"/>
        <v>6124.4</v>
      </c>
      <c r="K793" s="4">
        <f>IF(J793&lt;'Параметры ПФ'!$N$7+0.01,'Стандартные программы'!J793,ROUNDDOWN('Параметры ПФ'!$N$7/IF(H793=0,I793,IF(I793&gt;H793,H793,I793)),0)*IF(H793=0,I793,IF(I793&gt;H793,H793,I793)))</f>
        <v>6124.4</v>
      </c>
      <c r="L793" s="3">
        <f t="shared" si="61"/>
        <v>128612.4</v>
      </c>
      <c r="M793" s="25">
        <f>IF(J793&lt;'Параметры ПФ'!$N$7+0.01,E793*F793*G793,ROUNDDOWN('Параметры ПФ'!$N$7/IF(H793=0,I793,IF(I793&gt;H793,H793,I793)),0)*G793)</f>
        <v>840</v>
      </c>
      <c r="N793" s="19">
        <f t="shared" si="62"/>
        <v>0</v>
      </c>
      <c r="O793" s="66" t="b">
        <f t="shared" si="63"/>
        <v>1</v>
      </c>
      <c r="P793" s="67">
        <f t="shared" si="64"/>
        <v>72</v>
      </c>
    </row>
    <row r="794" spans="1:16" x14ac:dyDescent="0.45">
      <c r="A794" s="90" t="s">
        <v>70</v>
      </c>
      <c r="B794" s="90" t="s">
        <v>462</v>
      </c>
      <c r="C794" s="90" t="s">
        <v>16</v>
      </c>
      <c r="D794" s="91">
        <v>36</v>
      </c>
      <c r="E794" s="91">
        <v>20</v>
      </c>
      <c r="F794" s="92">
        <v>2</v>
      </c>
      <c r="G794" s="93">
        <v>22</v>
      </c>
      <c r="H794" s="68">
        <f t="array" ref="H794">INDEX('Нормативные затраты по МЗ'!$C$2:$C$132,MATCH(A794&amp;C794,'Нормативные затраты по МЗ'!$A$2:$A$132&amp;'Нормативные затраты по МЗ'!$B$2:$B$132,0))</f>
        <v>153.11000000000001</v>
      </c>
      <c r="I794" s="3">
        <f>HLOOKUP($C794,'Параметры ПФ'!$F$3:$K$4,2,FALSE)</f>
        <v>155.04</v>
      </c>
      <c r="J794" s="3">
        <f t="shared" si="60"/>
        <v>6124.4</v>
      </c>
      <c r="K794" s="4">
        <f>IF(J794&lt;'Параметры ПФ'!$N$7+0.01,'Стандартные программы'!J794,ROUNDDOWN('Параметры ПФ'!$N$7/IF(H794=0,I794,IF(I794&gt;H794,H794,I794)),0)*IF(H794=0,I794,IF(I794&gt;H794,H794,I794)))</f>
        <v>6124.4</v>
      </c>
      <c r="L794" s="3">
        <f t="shared" si="61"/>
        <v>134736.79999999999</v>
      </c>
      <c r="M794" s="25">
        <f>IF(J794&lt;'Параметры ПФ'!$N$7+0.01,E794*F794*G794,ROUNDDOWN('Параметры ПФ'!$N$7/IF(H794=0,I794,IF(I794&gt;H794,H794,I794)),0)*G794)</f>
        <v>880</v>
      </c>
      <c r="N794" s="19">
        <f t="shared" si="62"/>
        <v>0</v>
      </c>
      <c r="O794" s="66" t="b">
        <f t="shared" si="63"/>
        <v>1</v>
      </c>
      <c r="P794" s="67">
        <f t="shared" si="64"/>
        <v>72</v>
      </c>
    </row>
    <row r="795" spans="1:16" x14ac:dyDescent="0.45">
      <c r="A795" s="102" t="s">
        <v>70</v>
      </c>
      <c r="B795" s="90" t="s">
        <v>438</v>
      </c>
      <c r="C795" s="90" t="s">
        <v>15</v>
      </c>
      <c r="D795" s="91">
        <v>36</v>
      </c>
      <c r="E795" s="91">
        <v>16</v>
      </c>
      <c r="F795" s="92">
        <v>2</v>
      </c>
      <c r="G795" s="92">
        <v>15</v>
      </c>
      <c r="H795" s="68">
        <f t="array" ref="H795">INDEX('Нормативные затраты по МЗ'!$C$2:$C$132,MATCH(A795&amp;C795,'Нормативные затраты по МЗ'!$A$2:$A$132&amp;'Нормативные затраты по МЗ'!$B$2:$B$132,0))</f>
        <v>153.11000000000001</v>
      </c>
      <c r="I795" s="3">
        <f>HLOOKUP($C795,'Параметры ПФ'!$F$3:$K$4,2,FALSE)</f>
        <v>155.04</v>
      </c>
      <c r="J795" s="3">
        <f t="shared" si="60"/>
        <v>4899.5200000000004</v>
      </c>
      <c r="K795" s="4">
        <f>IF(J795&lt;'Параметры ПФ'!$N$7+0.01,'Стандартные программы'!J795,ROUNDDOWN('Параметры ПФ'!$N$7/IF(H795=0,I795,IF(I795&gt;H795,H795,I795)),0)*IF(H795=0,I795,IF(I795&gt;H795,H795,I795)))</f>
        <v>4899.5200000000004</v>
      </c>
      <c r="L795" s="3">
        <f t="shared" si="61"/>
        <v>73492.800000000003</v>
      </c>
      <c r="M795" s="25">
        <f>IF(J795&lt;'Параметры ПФ'!$N$7+0.01,E795*F795*G795,ROUNDDOWN('Параметры ПФ'!$N$7/IF(H795=0,I795,IF(I795&gt;H795,H795,I795)),0)*G795)</f>
        <v>480</v>
      </c>
      <c r="N795" s="19">
        <f t="shared" si="62"/>
        <v>0</v>
      </c>
      <c r="O795" s="66" t="b">
        <f t="shared" si="63"/>
        <v>1</v>
      </c>
      <c r="P795" s="67">
        <f t="shared" si="64"/>
        <v>72</v>
      </c>
    </row>
    <row r="796" spans="1:16" x14ac:dyDescent="0.45">
      <c r="A796" s="102" t="s">
        <v>70</v>
      </c>
      <c r="B796" s="90" t="s">
        <v>2305</v>
      </c>
      <c r="C796" s="90" t="s">
        <v>14</v>
      </c>
      <c r="D796" s="91">
        <v>36</v>
      </c>
      <c r="E796" s="91">
        <v>16</v>
      </c>
      <c r="F796" s="92">
        <v>2</v>
      </c>
      <c r="G796" s="92">
        <v>20</v>
      </c>
      <c r="H796" s="68">
        <f t="array" ref="H796">INDEX('Нормативные затраты по МЗ'!$C$2:$C$132,MATCH(A796&amp;C796,'Нормативные затраты по МЗ'!$A$2:$A$132&amp;'Нормативные затраты по МЗ'!$B$2:$B$132,0))</f>
        <v>153.11000000000001</v>
      </c>
      <c r="I796" s="3">
        <f>HLOOKUP($C796,'Параметры ПФ'!$F$3:$K$4,2,FALSE)</f>
        <v>155.04</v>
      </c>
      <c r="J796" s="3">
        <f t="shared" si="60"/>
        <v>4899.5200000000004</v>
      </c>
      <c r="K796" s="4">
        <f>IF(J796&lt;'Параметры ПФ'!$N$7+0.01,'Стандартные программы'!J796,ROUNDDOWN('Параметры ПФ'!$N$7/IF(H796=0,I796,IF(I796&gt;H796,H796,I796)),0)*IF(H796=0,I796,IF(I796&gt;H796,H796,I796)))</f>
        <v>4899.5200000000004</v>
      </c>
      <c r="L796" s="3">
        <f t="shared" si="61"/>
        <v>97990.399999999994</v>
      </c>
      <c r="M796" s="25">
        <f>IF(J796&lt;'Параметры ПФ'!$N$7+0.01,E796*F796*G796,ROUNDDOWN('Параметры ПФ'!$N$7/IF(H796=0,I796,IF(I796&gt;H796,H796,I796)),0)*G796)</f>
        <v>640</v>
      </c>
      <c r="N796" s="19">
        <f t="shared" si="62"/>
        <v>0</v>
      </c>
      <c r="O796" s="66" t="b">
        <f t="shared" si="63"/>
        <v>1</v>
      </c>
      <c r="P796" s="67">
        <f t="shared" si="64"/>
        <v>72</v>
      </c>
    </row>
    <row r="797" spans="1:16" x14ac:dyDescent="0.45">
      <c r="A797" s="102" t="s">
        <v>70</v>
      </c>
      <c r="B797" s="90" t="s">
        <v>2305</v>
      </c>
      <c r="C797" s="90" t="s">
        <v>14</v>
      </c>
      <c r="D797" s="91">
        <v>36</v>
      </c>
      <c r="E797" s="91">
        <v>16</v>
      </c>
      <c r="F797" s="92">
        <v>2</v>
      </c>
      <c r="G797" s="92">
        <v>23</v>
      </c>
      <c r="H797" s="68">
        <f t="array" ref="H797">INDEX('Нормативные затраты по МЗ'!$C$2:$C$132,MATCH(A797&amp;C797,'Нормативные затраты по МЗ'!$A$2:$A$132&amp;'Нормативные затраты по МЗ'!$B$2:$B$132,0))</f>
        <v>153.11000000000001</v>
      </c>
      <c r="I797" s="3">
        <f>HLOOKUP($C797,'Параметры ПФ'!$F$3:$K$4,2,FALSE)</f>
        <v>155.04</v>
      </c>
      <c r="J797" s="3">
        <f t="shared" si="60"/>
        <v>4899.5200000000004</v>
      </c>
      <c r="K797" s="4">
        <f>IF(J797&lt;'Параметры ПФ'!$N$7+0.01,'Стандартные программы'!J797,ROUNDDOWN('Параметры ПФ'!$N$7/IF(H797=0,I797,IF(I797&gt;H797,H797,I797)),0)*IF(H797=0,I797,IF(I797&gt;H797,H797,I797)))</f>
        <v>4899.5200000000004</v>
      </c>
      <c r="L797" s="3">
        <f t="shared" si="61"/>
        <v>112688.96000000001</v>
      </c>
      <c r="M797" s="25">
        <f>IF(J797&lt;'Параметры ПФ'!$N$7+0.01,E797*F797*G797,ROUNDDOWN('Параметры ПФ'!$N$7/IF(H797=0,I797,IF(I797&gt;H797,H797,I797)),0)*G797)</f>
        <v>736</v>
      </c>
      <c r="N797" s="19">
        <f t="shared" si="62"/>
        <v>0</v>
      </c>
      <c r="O797" s="66" t="b">
        <f t="shared" si="63"/>
        <v>1</v>
      </c>
      <c r="P797" s="67">
        <f t="shared" si="64"/>
        <v>72</v>
      </c>
    </row>
    <row r="798" spans="1:16" x14ac:dyDescent="0.45">
      <c r="A798" s="102" t="s">
        <v>70</v>
      </c>
      <c r="B798" s="90" t="s">
        <v>440</v>
      </c>
      <c r="C798" s="90" t="s">
        <v>34</v>
      </c>
      <c r="D798" s="91">
        <v>36</v>
      </c>
      <c r="E798" s="91">
        <v>16</v>
      </c>
      <c r="F798" s="92">
        <v>2</v>
      </c>
      <c r="G798" s="92">
        <v>20</v>
      </c>
      <c r="H798" s="68">
        <f t="array" ref="H798">INDEX('Нормативные затраты по МЗ'!$C$2:$C$132,MATCH(A798&amp;C798,'Нормативные затраты по МЗ'!$A$2:$A$132&amp;'Нормативные затраты по МЗ'!$B$2:$B$132,0))</f>
        <v>153.11000000000001</v>
      </c>
      <c r="I798" s="3">
        <f>HLOOKUP($C798,'Параметры ПФ'!$F$3:$K$4,2,FALSE)</f>
        <v>155.04</v>
      </c>
      <c r="J798" s="3">
        <f t="shared" si="60"/>
        <v>4899.5200000000004</v>
      </c>
      <c r="K798" s="4">
        <f>IF(J798&lt;'Параметры ПФ'!$N$7+0.01,'Стандартные программы'!J798,ROUNDDOWN('Параметры ПФ'!$N$7/IF(H798=0,I798,IF(I798&gt;H798,H798,I798)),0)*IF(H798=0,I798,IF(I798&gt;H798,H798,I798)))</f>
        <v>4899.5200000000004</v>
      </c>
      <c r="L798" s="3">
        <f t="shared" si="61"/>
        <v>97990.399999999994</v>
      </c>
      <c r="M798" s="25">
        <f>IF(J798&lt;'Параметры ПФ'!$N$7+0.01,E798*F798*G798,ROUNDDOWN('Параметры ПФ'!$N$7/IF(H798=0,I798,IF(I798&gt;H798,H798,I798)),0)*G798)</f>
        <v>640</v>
      </c>
      <c r="N798" s="19">
        <f t="shared" si="62"/>
        <v>0</v>
      </c>
      <c r="O798" s="66" t="b">
        <f t="shared" si="63"/>
        <v>1</v>
      </c>
      <c r="P798" s="67">
        <f t="shared" si="64"/>
        <v>72</v>
      </c>
    </row>
    <row r="799" spans="1:16" x14ac:dyDescent="0.45">
      <c r="A799" s="102" t="s">
        <v>70</v>
      </c>
      <c r="B799" s="90" t="s">
        <v>442</v>
      </c>
      <c r="C799" s="90" t="s">
        <v>15</v>
      </c>
      <c r="D799" s="91">
        <v>36</v>
      </c>
      <c r="E799" s="91">
        <v>16</v>
      </c>
      <c r="F799" s="92">
        <v>2</v>
      </c>
      <c r="G799" s="92">
        <v>15</v>
      </c>
      <c r="H799" s="68">
        <f t="array" ref="H799">INDEX('Нормативные затраты по МЗ'!$C$2:$C$132,MATCH(A799&amp;C799,'Нормативные затраты по МЗ'!$A$2:$A$132&amp;'Нормативные затраты по МЗ'!$B$2:$B$132,0))</f>
        <v>153.11000000000001</v>
      </c>
      <c r="I799" s="3">
        <f>HLOOKUP($C799,'Параметры ПФ'!$F$3:$K$4,2,FALSE)</f>
        <v>155.04</v>
      </c>
      <c r="J799" s="3">
        <f t="shared" si="60"/>
        <v>4899.5200000000004</v>
      </c>
      <c r="K799" s="4">
        <f>IF(J799&lt;'Параметры ПФ'!$N$7+0.01,'Стандартные программы'!J799,ROUNDDOWN('Параметры ПФ'!$N$7/IF(H799=0,I799,IF(I799&gt;H799,H799,I799)),0)*IF(H799=0,I799,IF(I799&gt;H799,H799,I799)))</f>
        <v>4899.5200000000004</v>
      </c>
      <c r="L799" s="3">
        <f t="shared" si="61"/>
        <v>73492.800000000003</v>
      </c>
      <c r="M799" s="25">
        <f>IF(J799&lt;'Параметры ПФ'!$N$7+0.01,E799*F799*G799,ROUNDDOWN('Параметры ПФ'!$N$7/IF(H799=0,I799,IF(I799&gt;H799,H799,I799)),0)*G799)</f>
        <v>480</v>
      </c>
      <c r="N799" s="19">
        <f t="shared" si="62"/>
        <v>0</v>
      </c>
      <c r="O799" s="66" t="b">
        <f t="shared" si="63"/>
        <v>1</v>
      </c>
      <c r="P799" s="67">
        <f t="shared" si="64"/>
        <v>72</v>
      </c>
    </row>
    <row r="800" spans="1:16" x14ac:dyDescent="0.45">
      <c r="A800" s="102" t="s">
        <v>70</v>
      </c>
      <c r="B800" s="90" t="s">
        <v>444</v>
      </c>
      <c r="C800" s="90" t="s">
        <v>15</v>
      </c>
      <c r="D800" s="91">
        <v>36</v>
      </c>
      <c r="E800" s="91">
        <v>16</v>
      </c>
      <c r="F800" s="92">
        <v>2</v>
      </c>
      <c r="G800" s="92">
        <v>20</v>
      </c>
      <c r="H800" s="68">
        <f t="array" ref="H800">INDEX('Нормативные затраты по МЗ'!$C$2:$C$132,MATCH(A800&amp;C800,'Нормативные затраты по МЗ'!$A$2:$A$132&amp;'Нормативные затраты по МЗ'!$B$2:$B$132,0))</f>
        <v>153.11000000000001</v>
      </c>
      <c r="I800" s="3">
        <f>HLOOKUP($C800,'Параметры ПФ'!$F$3:$K$4,2,FALSE)</f>
        <v>155.04</v>
      </c>
      <c r="J800" s="3">
        <f t="shared" si="60"/>
        <v>4899.5200000000004</v>
      </c>
      <c r="K800" s="4">
        <f>IF(J800&lt;'Параметры ПФ'!$N$7+0.01,'Стандартные программы'!J800,ROUNDDOWN('Параметры ПФ'!$N$7/IF(H800=0,I800,IF(I800&gt;H800,H800,I800)),0)*IF(H800=0,I800,IF(I800&gt;H800,H800,I800)))</f>
        <v>4899.5200000000004</v>
      </c>
      <c r="L800" s="3">
        <f t="shared" si="61"/>
        <v>97990.399999999994</v>
      </c>
      <c r="M800" s="25">
        <f>IF(J800&lt;'Параметры ПФ'!$N$7+0.01,E800*F800*G800,ROUNDDOWN('Параметры ПФ'!$N$7/IF(H800=0,I800,IF(I800&gt;H800,H800,I800)),0)*G800)</f>
        <v>640</v>
      </c>
      <c r="N800" s="19">
        <f t="shared" si="62"/>
        <v>0</v>
      </c>
      <c r="O800" s="66" t="b">
        <f t="shared" si="63"/>
        <v>1</v>
      </c>
      <c r="P800" s="67">
        <f t="shared" si="64"/>
        <v>72</v>
      </c>
    </row>
    <row r="801" spans="1:16" x14ac:dyDescent="0.45">
      <c r="A801" s="102" t="s">
        <v>70</v>
      </c>
      <c r="B801" s="90" t="s">
        <v>444</v>
      </c>
      <c r="C801" s="90" t="s">
        <v>15</v>
      </c>
      <c r="D801" s="91">
        <v>36</v>
      </c>
      <c r="E801" s="91">
        <v>16</v>
      </c>
      <c r="F801" s="92">
        <v>2</v>
      </c>
      <c r="G801" s="92">
        <v>20</v>
      </c>
      <c r="H801" s="68">
        <f t="array" ref="H801">INDEX('Нормативные затраты по МЗ'!$C$2:$C$132,MATCH(A801&amp;C801,'Нормативные затраты по МЗ'!$A$2:$A$132&amp;'Нормативные затраты по МЗ'!$B$2:$B$132,0))</f>
        <v>153.11000000000001</v>
      </c>
      <c r="I801" s="3">
        <f>HLOOKUP($C801,'Параметры ПФ'!$F$3:$K$4,2,FALSE)</f>
        <v>155.04</v>
      </c>
      <c r="J801" s="3">
        <f t="shared" si="60"/>
        <v>4899.5200000000004</v>
      </c>
      <c r="K801" s="4">
        <f>IF(J801&lt;'Параметры ПФ'!$N$7+0.01,'Стандартные программы'!J801,ROUNDDOWN('Параметры ПФ'!$N$7/IF(H801=0,I801,IF(I801&gt;H801,H801,I801)),0)*IF(H801=0,I801,IF(I801&gt;H801,H801,I801)))</f>
        <v>4899.5200000000004</v>
      </c>
      <c r="L801" s="3">
        <f t="shared" si="61"/>
        <v>97990.399999999994</v>
      </c>
      <c r="M801" s="25">
        <f>IF(J801&lt;'Параметры ПФ'!$N$7+0.01,E801*F801*G801,ROUNDDOWN('Параметры ПФ'!$N$7/IF(H801=0,I801,IF(I801&gt;H801,H801,I801)),0)*G801)</f>
        <v>640</v>
      </c>
      <c r="N801" s="19">
        <f t="shared" si="62"/>
        <v>0</v>
      </c>
      <c r="O801" s="66" t="b">
        <f t="shared" si="63"/>
        <v>1</v>
      </c>
      <c r="P801" s="67">
        <f t="shared" si="64"/>
        <v>72</v>
      </c>
    </row>
    <row r="802" spans="1:16" x14ac:dyDescent="0.45">
      <c r="A802" s="102" t="s">
        <v>70</v>
      </c>
      <c r="B802" s="90" t="s">
        <v>446</v>
      </c>
      <c r="C802" s="90" t="s">
        <v>34</v>
      </c>
      <c r="D802" s="91">
        <v>36</v>
      </c>
      <c r="E802" s="91">
        <v>16</v>
      </c>
      <c r="F802" s="92">
        <v>2</v>
      </c>
      <c r="G802" s="92">
        <v>15</v>
      </c>
      <c r="H802" s="68">
        <f t="array" ref="H802">INDEX('Нормативные затраты по МЗ'!$C$2:$C$132,MATCH(A802&amp;C802,'Нормативные затраты по МЗ'!$A$2:$A$132&amp;'Нормативные затраты по МЗ'!$B$2:$B$132,0))</f>
        <v>153.11000000000001</v>
      </c>
      <c r="I802" s="3">
        <f>HLOOKUP($C802,'Параметры ПФ'!$F$3:$K$4,2,FALSE)</f>
        <v>155.04</v>
      </c>
      <c r="J802" s="3">
        <f t="shared" si="60"/>
        <v>4899.5200000000004</v>
      </c>
      <c r="K802" s="4">
        <f>IF(J802&lt;'Параметры ПФ'!$N$7+0.01,'Стандартные программы'!J802,ROUNDDOWN('Параметры ПФ'!$N$7/IF(H802=0,I802,IF(I802&gt;H802,H802,I802)),0)*IF(H802=0,I802,IF(I802&gt;H802,H802,I802)))</f>
        <v>4899.5200000000004</v>
      </c>
      <c r="L802" s="3">
        <f t="shared" si="61"/>
        <v>73492.800000000003</v>
      </c>
      <c r="M802" s="25">
        <f>IF(J802&lt;'Параметры ПФ'!$N$7+0.01,E802*F802*G802,ROUNDDOWN('Параметры ПФ'!$N$7/IF(H802=0,I802,IF(I802&gt;H802,H802,I802)),0)*G802)</f>
        <v>480</v>
      </c>
      <c r="N802" s="19">
        <f t="shared" si="62"/>
        <v>0</v>
      </c>
      <c r="O802" s="66" t="b">
        <f t="shared" si="63"/>
        <v>1</v>
      </c>
      <c r="P802" s="67">
        <f t="shared" si="64"/>
        <v>72</v>
      </c>
    </row>
    <row r="803" spans="1:16" x14ac:dyDescent="0.45">
      <c r="A803" s="102" t="s">
        <v>70</v>
      </c>
      <c r="B803" s="90" t="s">
        <v>446</v>
      </c>
      <c r="C803" s="90" t="s">
        <v>34</v>
      </c>
      <c r="D803" s="91">
        <v>36</v>
      </c>
      <c r="E803" s="91">
        <v>16</v>
      </c>
      <c r="F803" s="92">
        <v>2</v>
      </c>
      <c r="G803" s="92">
        <v>15</v>
      </c>
      <c r="H803" s="68">
        <f t="array" ref="H803">INDEX('Нормативные затраты по МЗ'!$C$2:$C$132,MATCH(A803&amp;C803,'Нормативные затраты по МЗ'!$A$2:$A$132&amp;'Нормативные затраты по МЗ'!$B$2:$B$132,0))</f>
        <v>153.11000000000001</v>
      </c>
      <c r="I803" s="3">
        <f>HLOOKUP($C803,'Параметры ПФ'!$F$3:$K$4,2,FALSE)</f>
        <v>155.04</v>
      </c>
      <c r="J803" s="3">
        <f t="shared" si="60"/>
        <v>4899.5200000000004</v>
      </c>
      <c r="K803" s="4">
        <f>IF(J803&lt;'Параметры ПФ'!$N$7+0.01,'Стандартные программы'!J803,ROUNDDOWN('Параметры ПФ'!$N$7/IF(H803=0,I803,IF(I803&gt;H803,H803,I803)),0)*IF(H803=0,I803,IF(I803&gt;H803,H803,I803)))</f>
        <v>4899.5200000000004</v>
      </c>
      <c r="L803" s="3">
        <f t="shared" si="61"/>
        <v>73492.800000000003</v>
      </c>
      <c r="M803" s="25">
        <f>IF(J803&lt;'Параметры ПФ'!$N$7+0.01,E803*F803*G803,ROUNDDOWN('Параметры ПФ'!$N$7/IF(H803=0,I803,IF(I803&gt;H803,H803,I803)),0)*G803)</f>
        <v>480</v>
      </c>
      <c r="N803" s="19">
        <f t="shared" si="62"/>
        <v>0</v>
      </c>
      <c r="O803" s="66" t="b">
        <f t="shared" si="63"/>
        <v>1</v>
      </c>
      <c r="P803" s="67">
        <f t="shared" si="64"/>
        <v>72</v>
      </c>
    </row>
    <row r="804" spans="1:16" x14ac:dyDescent="0.45">
      <c r="A804" s="102" t="s">
        <v>70</v>
      </c>
      <c r="B804" s="90" t="s">
        <v>447</v>
      </c>
      <c r="C804" s="90" t="s">
        <v>2</v>
      </c>
      <c r="D804" s="91">
        <v>36</v>
      </c>
      <c r="E804" s="91">
        <v>16</v>
      </c>
      <c r="F804" s="92">
        <v>2</v>
      </c>
      <c r="G804" s="92">
        <v>20</v>
      </c>
      <c r="H804" s="68">
        <f t="array" ref="H804">INDEX('Нормативные затраты по МЗ'!$C$2:$C$132,MATCH(A804&amp;C804,'Нормативные затраты по МЗ'!$A$2:$A$132&amp;'Нормативные затраты по МЗ'!$B$2:$B$132,0))</f>
        <v>153.11000000000001</v>
      </c>
      <c r="I804" s="3">
        <f>HLOOKUP($C804,'Параметры ПФ'!$F$3:$K$4,2,FALSE)</f>
        <v>155.04</v>
      </c>
      <c r="J804" s="3">
        <f t="shared" si="60"/>
        <v>4899.5200000000004</v>
      </c>
      <c r="K804" s="4">
        <f>IF(J804&lt;'Параметры ПФ'!$N$7+0.01,'Стандартные программы'!J804,ROUNDDOWN('Параметры ПФ'!$N$7/IF(H804=0,I804,IF(I804&gt;H804,H804,I804)),0)*IF(H804=0,I804,IF(I804&gt;H804,H804,I804)))</f>
        <v>4899.5200000000004</v>
      </c>
      <c r="L804" s="3">
        <f t="shared" si="61"/>
        <v>97990.399999999994</v>
      </c>
      <c r="M804" s="25">
        <f>IF(J804&lt;'Параметры ПФ'!$N$7+0.01,E804*F804*G804,ROUNDDOWN('Параметры ПФ'!$N$7/IF(H804=0,I804,IF(I804&gt;H804,H804,I804)),0)*G804)</f>
        <v>640</v>
      </c>
      <c r="N804" s="19">
        <f t="shared" si="62"/>
        <v>0</v>
      </c>
      <c r="O804" s="66" t="b">
        <f t="shared" si="63"/>
        <v>1</v>
      </c>
      <c r="P804" s="67">
        <f t="shared" si="64"/>
        <v>72</v>
      </c>
    </row>
    <row r="805" spans="1:16" x14ac:dyDescent="0.45">
      <c r="A805" s="102" t="s">
        <v>70</v>
      </c>
      <c r="B805" s="90" t="s">
        <v>447</v>
      </c>
      <c r="C805" s="90" t="s">
        <v>2</v>
      </c>
      <c r="D805" s="91">
        <v>36</v>
      </c>
      <c r="E805" s="91">
        <v>16</v>
      </c>
      <c r="F805" s="92">
        <v>2</v>
      </c>
      <c r="G805" s="92">
        <v>20</v>
      </c>
      <c r="H805" s="68">
        <f t="array" ref="H805">INDEX('Нормативные затраты по МЗ'!$C$2:$C$132,MATCH(A805&amp;C805,'Нормативные затраты по МЗ'!$A$2:$A$132&amp;'Нормативные затраты по МЗ'!$B$2:$B$132,0))</f>
        <v>153.11000000000001</v>
      </c>
      <c r="I805" s="3">
        <f>HLOOKUP($C805,'Параметры ПФ'!$F$3:$K$4,2,FALSE)</f>
        <v>155.04</v>
      </c>
      <c r="J805" s="3">
        <f t="shared" si="60"/>
        <v>4899.5200000000004</v>
      </c>
      <c r="K805" s="4">
        <f>IF(J805&lt;'Параметры ПФ'!$N$7+0.01,'Стандартные программы'!J805,ROUNDDOWN('Параметры ПФ'!$N$7/IF(H805=0,I805,IF(I805&gt;H805,H805,I805)),0)*IF(H805=0,I805,IF(I805&gt;H805,H805,I805)))</f>
        <v>4899.5200000000004</v>
      </c>
      <c r="L805" s="3">
        <f t="shared" si="61"/>
        <v>97990.399999999994</v>
      </c>
      <c r="M805" s="25">
        <f>IF(J805&lt;'Параметры ПФ'!$N$7+0.01,E805*F805*G805,ROUNDDOWN('Параметры ПФ'!$N$7/IF(H805=0,I805,IF(I805&gt;H805,H805,I805)),0)*G805)</f>
        <v>640</v>
      </c>
      <c r="N805" s="19">
        <f t="shared" si="62"/>
        <v>0</v>
      </c>
      <c r="O805" s="66" t="b">
        <f t="shared" si="63"/>
        <v>1</v>
      </c>
      <c r="P805" s="67">
        <f t="shared" si="64"/>
        <v>72</v>
      </c>
    </row>
    <row r="806" spans="1:16" x14ac:dyDescent="0.45">
      <c r="A806" s="102" t="s">
        <v>70</v>
      </c>
      <c r="B806" s="90" t="s">
        <v>450</v>
      </c>
      <c r="C806" s="90" t="s">
        <v>2</v>
      </c>
      <c r="D806" s="91">
        <v>36</v>
      </c>
      <c r="E806" s="91">
        <v>16</v>
      </c>
      <c r="F806" s="92">
        <v>2</v>
      </c>
      <c r="G806" s="92">
        <v>20</v>
      </c>
      <c r="H806" s="68">
        <f t="array" ref="H806">INDEX('Нормативные затраты по МЗ'!$C$2:$C$132,MATCH(A806&amp;C806,'Нормативные затраты по МЗ'!$A$2:$A$132&amp;'Нормативные затраты по МЗ'!$B$2:$B$132,0))</f>
        <v>153.11000000000001</v>
      </c>
      <c r="I806" s="3">
        <f>HLOOKUP($C806,'Параметры ПФ'!$F$3:$K$4,2,FALSE)</f>
        <v>155.04</v>
      </c>
      <c r="J806" s="3">
        <f t="shared" si="60"/>
        <v>4899.5200000000004</v>
      </c>
      <c r="K806" s="4">
        <f>IF(J806&lt;'Параметры ПФ'!$N$7+0.01,'Стандартные программы'!J806,ROUNDDOWN('Параметры ПФ'!$N$7/IF(H806=0,I806,IF(I806&gt;H806,H806,I806)),0)*IF(H806=0,I806,IF(I806&gt;H806,H806,I806)))</f>
        <v>4899.5200000000004</v>
      </c>
      <c r="L806" s="3">
        <f t="shared" si="61"/>
        <v>97990.399999999994</v>
      </c>
      <c r="M806" s="25">
        <f>IF(J806&lt;'Параметры ПФ'!$N$7+0.01,E806*F806*G806,ROUNDDOWN('Параметры ПФ'!$N$7/IF(H806=0,I806,IF(I806&gt;H806,H806,I806)),0)*G806)</f>
        <v>640</v>
      </c>
      <c r="N806" s="19">
        <f t="shared" si="62"/>
        <v>0</v>
      </c>
      <c r="O806" s="66" t="b">
        <f t="shared" si="63"/>
        <v>1</v>
      </c>
      <c r="P806" s="67">
        <f t="shared" si="64"/>
        <v>72</v>
      </c>
    </row>
    <row r="807" spans="1:16" x14ac:dyDescent="0.45">
      <c r="A807" s="102" t="s">
        <v>70</v>
      </c>
      <c r="B807" s="90" t="s">
        <v>8</v>
      </c>
      <c r="C807" s="90" t="s">
        <v>2</v>
      </c>
      <c r="D807" s="91">
        <v>36</v>
      </c>
      <c r="E807" s="91">
        <v>16</v>
      </c>
      <c r="F807" s="92">
        <v>2</v>
      </c>
      <c r="G807" s="92">
        <v>20</v>
      </c>
      <c r="H807" s="68">
        <f t="array" ref="H807">INDEX('Нормативные затраты по МЗ'!$C$2:$C$132,MATCH(A807&amp;C807,'Нормативные затраты по МЗ'!$A$2:$A$132&amp;'Нормативные затраты по МЗ'!$B$2:$B$132,0))</f>
        <v>153.11000000000001</v>
      </c>
      <c r="I807" s="3">
        <f>HLOOKUP($C807,'Параметры ПФ'!$F$3:$K$4,2,FALSE)</f>
        <v>155.04</v>
      </c>
      <c r="J807" s="3">
        <f t="shared" si="60"/>
        <v>4899.5200000000004</v>
      </c>
      <c r="K807" s="4">
        <f>IF(J807&lt;'Параметры ПФ'!$N$7+0.01,'Стандартные программы'!J807,ROUNDDOWN('Параметры ПФ'!$N$7/IF(H807=0,I807,IF(I807&gt;H807,H807,I807)),0)*IF(H807=0,I807,IF(I807&gt;H807,H807,I807)))</f>
        <v>4899.5200000000004</v>
      </c>
      <c r="L807" s="3">
        <f t="shared" si="61"/>
        <v>97990.399999999994</v>
      </c>
      <c r="M807" s="25">
        <f>IF(J807&lt;'Параметры ПФ'!$N$7+0.01,E807*F807*G807,ROUNDDOWN('Параметры ПФ'!$N$7/IF(H807=0,I807,IF(I807&gt;H807,H807,I807)),0)*G807)</f>
        <v>640</v>
      </c>
      <c r="N807" s="19">
        <f t="shared" si="62"/>
        <v>0</v>
      </c>
      <c r="O807" s="66" t="b">
        <f t="shared" si="63"/>
        <v>1</v>
      </c>
      <c r="P807" s="67">
        <f t="shared" si="64"/>
        <v>72</v>
      </c>
    </row>
    <row r="808" spans="1:16" x14ac:dyDescent="0.45">
      <c r="A808" s="102" t="s">
        <v>70</v>
      </c>
      <c r="B808" s="90" t="s">
        <v>453</v>
      </c>
      <c r="C808" s="90" t="s">
        <v>34</v>
      </c>
      <c r="D808" s="91">
        <v>36</v>
      </c>
      <c r="E808" s="91">
        <v>16</v>
      </c>
      <c r="F808" s="92">
        <v>2</v>
      </c>
      <c r="G808" s="92">
        <v>20</v>
      </c>
      <c r="H808" s="68">
        <f t="array" ref="H808">INDEX('Нормативные затраты по МЗ'!$C$2:$C$132,MATCH(A808&amp;C808,'Нормативные затраты по МЗ'!$A$2:$A$132&amp;'Нормативные затраты по МЗ'!$B$2:$B$132,0))</f>
        <v>153.11000000000001</v>
      </c>
      <c r="I808" s="3">
        <f>HLOOKUP($C808,'Параметры ПФ'!$F$3:$K$4,2,FALSE)</f>
        <v>155.04</v>
      </c>
      <c r="J808" s="3">
        <f t="shared" si="60"/>
        <v>4899.5200000000004</v>
      </c>
      <c r="K808" s="4">
        <f>IF(J808&lt;'Параметры ПФ'!$N$7+0.01,'Стандартные программы'!J808,ROUNDDOWN('Параметры ПФ'!$N$7/IF(H808=0,I808,IF(I808&gt;H808,H808,I808)),0)*IF(H808=0,I808,IF(I808&gt;H808,H808,I808)))</f>
        <v>4899.5200000000004</v>
      </c>
      <c r="L808" s="3">
        <f t="shared" si="61"/>
        <v>97990.399999999994</v>
      </c>
      <c r="M808" s="25">
        <f>IF(J808&lt;'Параметры ПФ'!$N$7+0.01,E808*F808*G808,ROUNDDOWN('Параметры ПФ'!$N$7/IF(H808=0,I808,IF(I808&gt;H808,H808,I808)),0)*G808)</f>
        <v>640</v>
      </c>
      <c r="N808" s="19">
        <f t="shared" si="62"/>
        <v>0</v>
      </c>
      <c r="O808" s="66" t="b">
        <f t="shared" si="63"/>
        <v>1</v>
      </c>
      <c r="P808" s="67">
        <f t="shared" si="64"/>
        <v>72</v>
      </c>
    </row>
    <row r="809" spans="1:16" x14ac:dyDescent="0.45">
      <c r="A809" s="102" t="s">
        <v>70</v>
      </c>
      <c r="B809" s="90" t="s">
        <v>453</v>
      </c>
      <c r="C809" s="90" t="s">
        <v>34</v>
      </c>
      <c r="D809" s="91">
        <v>36</v>
      </c>
      <c r="E809" s="91">
        <v>16</v>
      </c>
      <c r="F809" s="92">
        <v>2</v>
      </c>
      <c r="G809" s="92">
        <v>15</v>
      </c>
      <c r="H809" s="68">
        <f t="array" ref="H809">INDEX('Нормативные затраты по МЗ'!$C$2:$C$132,MATCH(A809&amp;C809,'Нормативные затраты по МЗ'!$A$2:$A$132&amp;'Нормативные затраты по МЗ'!$B$2:$B$132,0))</f>
        <v>153.11000000000001</v>
      </c>
      <c r="I809" s="3">
        <f>HLOOKUP($C809,'Параметры ПФ'!$F$3:$K$4,2,FALSE)</f>
        <v>155.04</v>
      </c>
      <c r="J809" s="3">
        <f t="shared" si="60"/>
        <v>4899.5200000000004</v>
      </c>
      <c r="K809" s="4">
        <f>IF(J809&lt;'Параметры ПФ'!$N$7+0.01,'Стандартные программы'!J809,ROUNDDOWN('Параметры ПФ'!$N$7/IF(H809=0,I809,IF(I809&gt;H809,H809,I809)),0)*IF(H809=0,I809,IF(I809&gt;H809,H809,I809)))</f>
        <v>4899.5200000000004</v>
      </c>
      <c r="L809" s="3">
        <f t="shared" si="61"/>
        <v>73492.800000000003</v>
      </c>
      <c r="M809" s="25">
        <f>IF(J809&lt;'Параметры ПФ'!$N$7+0.01,E809*F809*G809,ROUNDDOWN('Параметры ПФ'!$N$7/IF(H809=0,I809,IF(I809&gt;H809,H809,I809)),0)*G809)</f>
        <v>480</v>
      </c>
      <c r="N809" s="19">
        <f t="shared" si="62"/>
        <v>0</v>
      </c>
      <c r="O809" s="66" t="b">
        <f t="shared" si="63"/>
        <v>1</v>
      </c>
      <c r="P809" s="67">
        <f t="shared" si="64"/>
        <v>72</v>
      </c>
    </row>
    <row r="810" spans="1:16" x14ac:dyDescent="0.45">
      <c r="A810" s="102" t="s">
        <v>70</v>
      </c>
      <c r="B810" s="90" t="s">
        <v>456</v>
      </c>
      <c r="C810" s="90" t="s">
        <v>1</v>
      </c>
      <c r="D810" s="91">
        <v>36</v>
      </c>
      <c r="E810" s="91">
        <v>16</v>
      </c>
      <c r="F810" s="92">
        <v>2</v>
      </c>
      <c r="G810" s="92">
        <v>20</v>
      </c>
      <c r="H810" s="68">
        <f t="array" ref="H810">INDEX('Нормативные затраты по МЗ'!$C$2:$C$132,MATCH(A810&amp;C810,'Нормативные затраты по МЗ'!$A$2:$A$132&amp;'Нормативные затраты по МЗ'!$B$2:$B$132,0))</f>
        <v>153.11000000000001</v>
      </c>
      <c r="I810" s="3">
        <f>HLOOKUP($C810,'Параметры ПФ'!$F$3:$K$4,2,FALSE)</f>
        <v>155.04</v>
      </c>
      <c r="J810" s="3">
        <f t="shared" si="60"/>
        <v>4899.5200000000004</v>
      </c>
      <c r="K810" s="4">
        <f>IF(J810&lt;'Параметры ПФ'!$N$7+0.01,'Стандартные программы'!J810,ROUNDDOWN('Параметры ПФ'!$N$7/IF(H810=0,I810,IF(I810&gt;H810,H810,I810)),0)*IF(H810=0,I810,IF(I810&gt;H810,H810,I810)))</f>
        <v>4899.5200000000004</v>
      </c>
      <c r="L810" s="3">
        <f t="shared" si="61"/>
        <v>97990.399999999994</v>
      </c>
      <c r="M810" s="25">
        <f>IF(J810&lt;'Параметры ПФ'!$N$7+0.01,E810*F810*G810,ROUNDDOWN('Параметры ПФ'!$N$7/IF(H810=0,I810,IF(I810&gt;H810,H810,I810)),0)*G810)</f>
        <v>640</v>
      </c>
      <c r="N810" s="19">
        <f t="shared" si="62"/>
        <v>0</v>
      </c>
      <c r="O810" s="66" t="b">
        <f t="shared" si="63"/>
        <v>1</v>
      </c>
      <c r="P810" s="67">
        <f t="shared" si="64"/>
        <v>72</v>
      </c>
    </row>
    <row r="811" spans="1:16" x14ac:dyDescent="0.45">
      <c r="A811" s="102" t="s">
        <v>70</v>
      </c>
      <c r="B811" s="90" t="s">
        <v>458</v>
      </c>
      <c r="C811" s="90" t="s">
        <v>1</v>
      </c>
      <c r="D811" s="91">
        <v>36</v>
      </c>
      <c r="E811" s="91">
        <v>16</v>
      </c>
      <c r="F811" s="92">
        <v>2</v>
      </c>
      <c r="G811" s="92">
        <v>15</v>
      </c>
      <c r="H811" s="68">
        <f t="array" ref="H811">INDEX('Нормативные затраты по МЗ'!$C$2:$C$132,MATCH(A811&amp;C811,'Нормативные затраты по МЗ'!$A$2:$A$132&amp;'Нормативные затраты по МЗ'!$B$2:$B$132,0))</f>
        <v>153.11000000000001</v>
      </c>
      <c r="I811" s="3">
        <f>HLOOKUP($C811,'Параметры ПФ'!$F$3:$K$4,2,FALSE)</f>
        <v>155.04</v>
      </c>
      <c r="J811" s="3">
        <f t="shared" si="60"/>
        <v>4899.5200000000004</v>
      </c>
      <c r="K811" s="4">
        <f>IF(J811&lt;'Параметры ПФ'!$N$7+0.01,'Стандартные программы'!J811,ROUNDDOWN('Параметры ПФ'!$N$7/IF(H811=0,I811,IF(I811&gt;H811,H811,I811)),0)*IF(H811=0,I811,IF(I811&gt;H811,H811,I811)))</f>
        <v>4899.5200000000004</v>
      </c>
      <c r="L811" s="3">
        <f t="shared" si="61"/>
        <v>73492.800000000003</v>
      </c>
      <c r="M811" s="25">
        <f>IF(J811&lt;'Параметры ПФ'!$N$7+0.01,E811*F811*G811,ROUNDDOWN('Параметры ПФ'!$N$7/IF(H811=0,I811,IF(I811&gt;H811,H811,I811)),0)*G811)</f>
        <v>480</v>
      </c>
      <c r="N811" s="19">
        <f t="shared" si="62"/>
        <v>0</v>
      </c>
      <c r="O811" s="66" t="b">
        <f t="shared" si="63"/>
        <v>1</v>
      </c>
      <c r="P811" s="67">
        <f t="shared" si="64"/>
        <v>72</v>
      </c>
    </row>
    <row r="812" spans="1:16" x14ac:dyDescent="0.45">
      <c r="A812" s="102" t="s">
        <v>70</v>
      </c>
      <c r="B812" s="90" t="s">
        <v>458</v>
      </c>
      <c r="C812" s="90" t="s">
        <v>1</v>
      </c>
      <c r="D812" s="91">
        <v>36</v>
      </c>
      <c r="E812" s="91">
        <v>16</v>
      </c>
      <c r="F812" s="92">
        <v>2</v>
      </c>
      <c r="G812" s="92">
        <v>20</v>
      </c>
      <c r="H812" s="68">
        <f t="array" ref="H812">INDEX('Нормативные затраты по МЗ'!$C$2:$C$132,MATCH(A812&amp;C812,'Нормативные затраты по МЗ'!$A$2:$A$132&amp;'Нормативные затраты по МЗ'!$B$2:$B$132,0))</f>
        <v>153.11000000000001</v>
      </c>
      <c r="I812" s="3">
        <f>HLOOKUP($C812,'Параметры ПФ'!$F$3:$K$4,2,FALSE)</f>
        <v>155.04</v>
      </c>
      <c r="J812" s="3">
        <f t="shared" si="60"/>
        <v>4899.5200000000004</v>
      </c>
      <c r="K812" s="4">
        <f>IF(J812&lt;'Параметры ПФ'!$N$7+0.01,'Стандартные программы'!J812,ROUNDDOWN('Параметры ПФ'!$N$7/IF(H812=0,I812,IF(I812&gt;H812,H812,I812)),0)*IF(H812=0,I812,IF(I812&gt;H812,H812,I812)))</f>
        <v>4899.5200000000004</v>
      </c>
      <c r="L812" s="3">
        <f t="shared" si="61"/>
        <v>97990.399999999994</v>
      </c>
      <c r="M812" s="25">
        <f>IF(J812&lt;'Параметры ПФ'!$N$7+0.01,E812*F812*G812,ROUNDDOWN('Параметры ПФ'!$N$7/IF(H812=0,I812,IF(I812&gt;H812,H812,I812)),0)*G812)</f>
        <v>640</v>
      </c>
      <c r="N812" s="19">
        <f t="shared" si="62"/>
        <v>0</v>
      </c>
      <c r="O812" s="66" t="b">
        <f t="shared" si="63"/>
        <v>1</v>
      </c>
      <c r="P812" s="67">
        <f t="shared" si="64"/>
        <v>72</v>
      </c>
    </row>
    <row r="813" spans="1:16" x14ac:dyDescent="0.45">
      <c r="A813" s="102" t="s">
        <v>70</v>
      </c>
      <c r="B813" s="90" t="s">
        <v>461</v>
      </c>
      <c r="C813" s="90" t="s">
        <v>34</v>
      </c>
      <c r="D813" s="91">
        <v>36</v>
      </c>
      <c r="E813" s="91">
        <v>16</v>
      </c>
      <c r="F813" s="92">
        <v>2</v>
      </c>
      <c r="G813" s="92">
        <v>20</v>
      </c>
      <c r="H813" s="68">
        <f t="array" ref="H813">INDEX('Нормативные затраты по МЗ'!$C$2:$C$132,MATCH(A813&amp;C813,'Нормативные затраты по МЗ'!$A$2:$A$132&amp;'Нормативные затраты по МЗ'!$B$2:$B$132,0))</f>
        <v>153.11000000000001</v>
      </c>
      <c r="I813" s="3">
        <f>HLOOKUP($C813,'Параметры ПФ'!$F$3:$K$4,2,FALSE)</f>
        <v>155.04</v>
      </c>
      <c r="J813" s="3">
        <f t="shared" si="60"/>
        <v>4899.5200000000004</v>
      </c>
      <c r="K813" s="4">
        <f>IF(J813&lt;'Параметры ПФ'!$N$7+0.01,'Стандартные программы'!J813,ROUNDDOWN('Параметры ПФ'!$N$7/IF(H813=0,I813,IF(I813&gt;H813,H813,I813)),0)*IF(H813=0,I813,IF(I813&gt;H813,H813,I813)))</f>
        <v>4899.5200000000004</v>
      </c>
      <c r="L813" s="3">
        <f t="shared" si="61"/>
        <v>97990.399999999994</v>
      </c>
      <c r="M813" s="25">
        <f>IF(J813&lt;'Параметры ПФ'!$N$7+0.01,E813*F813*G813,ROUNDDOWN('Параметры ПФ'!$N$7/IF(H813=0,I813,IF(I813&gt;H813,H813,I813)),0)*G813)</f>
        <v>640</v>
      </c>
      <c r="N813" s="19">
        <f t="shared" si="62"/>
        <v>0</v>
      </c>
      <c r="O813" s="66" t="b">
        <f t="shared" si="63"/>
        <v>1</v>
      </c>
      <c r="P813" s="67">
        <f t="shared" si="64"/>
        <v>72</v>
      </c>
    </row>
    <row r="814" spans="1:16" x14ac:dyDescent="0.45">
      <c r="A814" s="102" t="s">
        <v>70</v>
      </c>
      <c r="B814" s="90" t="s">
        <v>462</v>
      </c>
      <c r="C814" s="90" t="s">
        <v>16</v>
      </c>
      <c r="D814" s="91">
        <v>36</v>
      </c>
      <c r="E814" s="91">
        <v>16</v>
      </c>
      <c r="F814" s="92">
        <v>2</v>
      </c>
      <c r="G814" s="92">
        <v>20</v>
      </c>
      <c r="H814" s="68">
        <f t="array" ref="H814">INDEX('Нормативные затраты по МЗ'!$C$2:$C$132,MATCH(A814&amp;C814,'Нормативные затраты по МЗ'!$A$2:$A$132&amp;'Нормативные затраты по МЗ'!$B$2:$B$132,0))</f>
        <v>153.11000000000001</v>
      </c>
      <c r="I814" s="3">
        <f>HLOOKUP($C814,'Параметры ПФ'!$F$3:$K$4,2,FALSE)</f>
        <v>155.04</v>
      </c>
      <c r="J814" s="3">
        <f t="shared" si="60"/>
        <v>4899.5200000000004</v>
      </c>
      <c r="K814" s="4">
        <f>IF(J814&lt;'Параметры ПФ'!$N$7+0.01,'Стандартные программы'!J814,ROUNDDOWN('Параметры ПФ'!$N$7/IF(H814=0,I814,IF(I814&gt;H814,H814,I814)),0)*IF(H814=0,I814,IF(I814&gt;H814,H814,I814)))</f>
        <v>4899.5200000000004</v>
      </c>
      <c r="L814" s="3">
        <f t="shared" si="61"/>
        <v>97990.399999999994</v>
      </c>
      <c r="M814" s="25">
        <f>IF(J814&lt;'Параметры ПФ'!$N$7+0.01,E814*F814*G814,ROUNDDOWN('Параметры ПФ'!$N$7/IF(H814=0,I814,IF(I814&gt;H814,H814,I814)),0)*G814)</f>
        <v>640</v>
      </c>
      <c r="N814" s="19">
        <f t="shared" si="62"/>
        <v>0</v>
      </c>
      <c r="O814" s="66" t="b">
        <f t="shared" si="63"/>
        <v>1</v>
      </c>
      <c r="P814" s="67">
        <f t="shared" si="64"/>
        <v>72</v>
      </c>
    </row>
    <row r="815" spans="1:16" x14ac:dyDescent="0.45">
      <c r="A815" s="90" t="s">
        <v>71</v>
      </c>
      <c r="B815" s="90" t="s">
        <v>467</v>
      </c>
      <c r="C815" s="90" t="s">
        <v>34</v>
      </c>
      <c r="D815" s="91">
        <v>36</v>
      </c>
      <c r="E815" s="91">
        <v>20</v>
      </c>
      <c r="F815" s="92">
        <v>2</v>
      </c>
      <c r="G815" s="93">
        <v>10</v>
      </c>
      <c r="H815" s="68">
        <f t="array" ref="H815">INDEX('Нормативные затраты по МЗ'!$C$2:$C$132,MATCH(A815&amp;C815,'Нормативные затраты по МЗ'!$A$2:$A$132&amp;'Нормативные затраты по МЗ'!$B$2:$B$132,0))</f>
        <v>141.03</v>
      </c>
      <c r="I815" s="3">
        <f>HLOOKUP($C815,'Параметры ПФ'!$F$3:$K$4,2,FALSE)</f>
        <v>155.04</v>
      </c>
      <c r="J815" s="3">
        <f t="shared" si="60"/>
        <v>5641.2</v>
      </c>
      <c r="K815" s="4">
        <f>IF(J815&lt;'Параметры ПФ'!$N$7+0.01,'Стандартные программы'!J815,ROUNDDOWN('Параметры ПФ'!$N$7/IF(H815=0,I815,IF(I815&gt;H815,H815,I815)),0)*IF(H815=0,I815,IF(I815&gt;H815,H815,I815)))</f>
        <v>5641.2</v>
      </c>
      <c r="L815" s="3">
        <f t="shared" si="61"/>
        <v>56412</v>
      </c>
      <c r="M815" s="25">
        <f>IF(J815&lt;'Параметры ПФ'!$N$7+0.01,E815*F815*G815,ROUNDDOWN('Параметры ПФ'!$N$7/IF(H815=0,I815,IF(I815&gt;H815,H815,I815)),0)*G815)</f>
        <v>400</v>
      </c>
      <c r="N815" s="19">
        <f t="shared" si="62"/>
        <v>0</v>
      </c>
      <c r="O815" s="66" t="b">
        <f t="shared" si="63"/>
        <v>1</v>
      </c>
      <c r="P815" s="67">
        <f t="shared" si="64"/>
        <v>72</v>
      </c>
    </row>
    <row r="816" spans="1:16" x14ac:dyDescent="0.45">
      <c r="A816" s="90" t="s">
        <v>71</v>
      </c>
      <c r="B816" s="90" t="s">
        <v>468</v>
      </c>
      <c r="C816" s="90" t="s">
        <v>34</v>
      </c>
      <c r="D816" s="91">
        <v>36</v>
      </c>
      <c r="E816" s="91">
        <v>20</v>
      </c>
      <c r="F816" s="92">
        <v>2</v>
      </c>
      <c r="G816" s="93">
        <v>10</v>
      </c>
      <c r="H816" s="68">
        <f t="array" ref="H816">INDEX('Нормативные затраты по МЗ'!$C$2:$C$132,MATCH(A816&amp;C816,'Нормативные затраты по МЗ'!$A$2:$A$132&amp;'Нормативные затраты по МЗ'!$B$2:$B$132,0))</f>
        <v>141.03</v>
      </c>
      <c r="I816" s="3">
        <f>HLOOKUP($C816,'Параметры ПФ'!$F$3:$K$4,2,FALSE)</f>
        <v>155.04</v>
      </c>
      <c r="J816" s="3">
        <f t="shared" si="60"/>
        <v>5641.2</v>
      </c>
      <c r="K816" s="4">
        <f>IF(J816&lt;'Параметры ПФ'!$N$7+0.01,'Стандартные программы'!J816,ROUNDDOWN('Параметры ПФ'!$N$7/IF(H816=0,I816,IF(I816&gt;H816,H816,I816)),0)*IF(H816=0,I816,IF(I816&gt;H816,H816,I816)))</f>
        <v>5641.2</v>
      </c>
      <c r="L816" s="3">
        <f t="shared" si="61"/>
        <v>56412</v>
      </c>
      <c r="M816" s="25">
        <f>IF(J816&lt;'Параметры ПФ'!$N$7+0.01,E816*F816*G816,ROUNDDOWN('Параметры ПФ'!$N$7/IF(H816=0,I816,IF(I816&gt;H816,H816,I816)),0)*G816)</f>
        <v>400</v>
      </c>
      <c r="N816" s="19">
        <f t="shared" si="62"/>
        <v>0</v>
      </c>
      <c r="O816" s="66" t="b">
        <f t="shared" si="63"/>
        <v>1</v>
      </c>
      <c r="P816" s="67">
        <f t="shared" si="64"/>
        <v>72</v>
      </c>
    </row>
    <row r="817" spans="1:16" x14ac:dyDescent="0.45">
      <c r="A817" s="90" t="s">
        <v>71</v>
      </c>
      <c r="B817" s="103" t="s">
        <v>463</v>
      </c>
      <c r="C817" s="90" t="s">
        <v>16</v>
      </c>
      <c r="D817" s="104">
        <v>36</v>
      </c>
      <c r="E817" s="105">
        <v>20</v>
      </c>
      <c r="F817" s="105">
        <v>2</v>
      </c>
      <c r="G817" s="93">
        <v>12</v>
      </c>
      <c r="H817" s="68">
        <f t="array" ref="H817">INDEX('Нормативные затраты по МЗ'!$C$2:$C$132,MATCH(A817&amp;C817,'Нормативные затраты по МЗ'!$A$2:$A$132&amp;'Нормативные затраты по МЗ'!$B$2:$B$132,0))</f>
        <v>141.03</v>
      </c>
      <c r="I817" s="3">
        <f>HLOOKUP($C817,'Параметры ПФ'!$F$3:$K$4,2,FALSE)</f>
        <v>155.04</v>
      </c>
      <c r="J817" s="3">
        <f t="shared" si="60"/>
        <v>5641.2</v>
      </c>
      <c r="K817" s="4">
        <f>IF(J817&lt;'Параметры ПФ'!$N$7+0.01,'Стандартные программы'!J817,ROUNDDOWN('Параметры ПФ'!$N$7/IF(H817=0,I817,IF(I817&gt;H817,H817,I817)),0)*IF(H817=0,I817,IF(I817&gt;H817,H817,I817)))</f>
        <v>5641.2</v>
      </c>
      <c r="L817" s="3">
        <f t="shared" si="61"/>
        <v>67694.399999999994</v>
      </c>
      <c r="M817" s="25">
        <f>IF(J817&lt;'Параметры ПФ'!$N$7+0.01,E817*F817*G817,ROUNDDOWN('Параметры ПФ'!$N$7/IF(H817=0,I817,IF(I817&gt;H817,H817,I817)),0)*G817)</f>
        <v>480</v>
      </c>
      <c r="N817" s="19">
        <f t="shared" si="62"/>
        <v>0</v>
      </c>
      <c r="O817" s="66" t="b">
        <f t="shared" si="63"/>
        <v>1</v>
      </c>
      <c r="P817" s="67">
        <f t="shared" si="64"/>
        <v>72</v>
      </c>
    </row>
    <row r="818" spans="1:16" x14ac:dyDescent="0.45">
      <c r="A818" s="90" t="s">
        <v>71</v>
      </c>
      <c r="B818" s="103" t="s">
        <v>464</v>
      </c>
      <c r="C818" s="90" t="s">
        <v>16</v>
      </c>
      <c r="D818" s="104">
        <v>36</v>
      </c>
      <c r="E818" s="105">
        <v>20</v>
      </c>
      <c r="F818" s="105">
        <v>2</v>
      </c>
      <c r="G818" s="93">
        <v>4</v>
      </c>
      <c r="H818" s="68">
        <f t="array" ref="H818">INDEX('Нормативные затраты по МЗ'!$C$2:$C$132,MATCH(A818&amp;C818,'Нормативные затраты по МЗ'!$A$2:$A$132&amp;'Нормативные затраты по МЗ'!$B$2:$B$132,0))</f>
        <v>141.03</v>
      </c>
      <c r="I818" s="3">
        <f>HLOOKUP($C818,'Параметры ПФ'!$F$3:$K$4,2,FALSE)</f>
        <v>155.04</v>
      </c>
      <c r="J818" s="3">
        <f t="shared" si="60"/>
        <v>5641.2</v>
      </c>
      <c r="K818" s="4">
        <f>IF(J818&lt;'Параметры ПФ'!$N$7+0.01,'Стандартные программы'!J818,ROUNDDOWN('Параметры ПФ'!$N$7/IF(H818=0,I818,IF(I818&gt;H818,H818,I818)),0)*IF(H818=0,I818,IF(I818&gt;H818,H818,I818)))</f>
        <v>5641.2</v>
      </c>
      <c r="L818" s="3">
        <f t="shared" si="61"/>
        <v>22564.799999999999</v>
      </c>
      <c r="M818" s="25">
        <f>IF(J818&lt;'Параметры ПФ'!$N$7+0.01,E818*F818*G818,ROUNDDOWN('Параметры ПФ'!$N$7/IF(H818=0,I818,IF(I818&gt;H818,H818,I818)),0)*G818)</f>
        <v>160</v>
      </c>
      <c r="N818" s="19">
        <f t="shared" si="62"/>
        <v>0</v>
      </c>
      <c r="O818" s="66" t="b">
        <f t="shared" si="63"/>
        <v>1</v>
      </c>
      <c r="P818" s="67">
        <f t="shared" si="64"/>
        <v>72</v>
      </c>
    </row>
    <row r="819" spans="1:16" x14ac:dyDescent="0.45">
      <c r="A819" s="90" t="s">
        <v>71</v>
      </c>
      <c r="B819" s="103" t="s">
        <v>465</v>
      </c>
      <c r="C819" s="90" t="s">
        <v>16</v>
      </c>
      <c r="D819" s="104">
        <v>36</v>
      </c>
      <c r="E819" s="105">
        <v>20</v>
      </c>
      <c r="F819" s="105">
        <v>2</v>
      </c>
      <c r="G819" s="93">
        <v>7</v>
      </c>
      <c r="H819" s="68">
        <f t="array" ref="H819">INDEX('Нормативные затраты по МЗ'!$C$2:$C$132,MATCH(A819&amp;C819,'Нормативные затраты по МЗ'!$A$2:$A$132&amp;'Нормативные затраты по МЗ'!$B$2:$B$132,0))</f>
        <v>141.03</v>
      </c>
      <c r="I819" s="3">
        <f>HLOOKUP($C819,'Параметры ПФ'!$F$3:$K$4,2,FALSE)</f>
        <v>155.04</v>
      </c>
      <c r="J819" s="3">
        <f t="shared" si="60"/>
        <v>5641.2</v>
      </c>
      <c r="K819" s="4">
        <f>IF(J819&lt;'Параметры ПФ'!$N$7+0.01,'Стандартные программы'!J819,ROUNDDOWN('Параметры ПФ'!$N$7/IF(H819=0,I819,IF(I819&gt;H819,H819,I819)),0)*IF(H819=0,I819,IF(I819&gt;H819,H819,I819)))</f>
        <v>5641.2</v>
      </c>
      <c r="L819" s="3">
        <f t="shared" si="61"/>
        <v>39488.400000000001</v>
      </c>
      <c r="M819" s="25">
        <f>IF(J819&lt;'Параметры ПФ'!$N$7+0.01,E819*F819*G819,ROUNDDOWN('Параметры ПФ'!$N$7/IF(H819=0,I819,IF(I819&gt;H819,H819,I819)),0)*G819)</f>
        <v>280</v>
      </c>
      <c r="N819" s="19">
        <f t="shared" si="62"/>
        <v>0</v>
      </c>
      <c r="O819" s="66" t="b">
        <f t="shared" si="63"/>
        <v>1</v>
      </c>
      <c r="P819" s="67">
        <f t="shared" si="64"/>
        <v>72</v>
      </c>
    </row>
    <row r="820" spans="1:16" x14ac:dyDescent="0.45">
      <c r="A820" s="90" t="s">
        <v>71</v>
      </c>
      <c r="B820" s="90" t="s">
        <v>466</v>
      </c>
      <c r="C820" s="90" t="s">
        <v>15</v>
      </c>
      <c r="D820" s="91">
        <v>36</v>
      </c>
      <c r="E820" s="91">
        <v>20</v>
      </c>
      <c r="F820" s="92">
        <v>1</v>
      </c>
      <c r="G820" s="93">
        <v>12</v>
      </c>
      <c r="H820" s="68">
        <f t="array" ref="H820">INDEX('Нормативные затраты по МЗ'!$C$2:$C$132,MATCH(A820&amp;C820,'Нормативные затраты по МЗ'!$A$2:$A$132&amp;'Нормативные затраты по МЗ'!$B$2:$B$132,0))</f>
        <v>141.03</v>
      </c>
      <c r="I820" s="3">
        <f>HLOOKUP($C820,'Параметры ПФ'!$F$3:$K$4,2,FALSE)</f>
        <v>155.04</v>
      </c>
      <c r="J820" s="3">
        <f t="shared" si="60"/>
        <v>2820.6</v>
      </c>
      <c r="K820" s="4">
        <f>IF(J820&lt;'Параметры ПФ'!$N$7+0.01,'Стандартные программы'!J820,ROUNDDOWN('Параметры ПФ'!$N$7/IF(H820=0,I820,IF(I820&gt;H820,H820,I820)),0)*IF(H820=0,I820,IF(I820&gt;H820,H820,I820)))</f>
        <v>2820.6</v>
      </c>
      <c r="L820" s="3">
        <f t="shared" si="61"/>
        <v>33847.199999999997</v>
      </c>
      <c r="M820" s="25">
        <f>IF(J820&lt;'Параметры ПФ'!$N$7+0.01,E820*F820*G820,ROUNDDOWN('Параметры ПФ'!$N$7/IF(H820=0,I820,IF(I820&gt;H820,H820,I820)),0)*G820)</f>
        <v>240</v>
      </c>
      <c r="N820" s="19">
        <f t="shared" si="62"/>
        <v>0</v>
      </c>
      <c r="O820" s="66" t="b">
        <f t="shared" si="63"/>
        <v>1</v>
      </c>
      <c r="P820" s="67">
        <f t="shared" si="64"/>
        <v>36</v>
      </c>
    </row>
    <row r="821" spans="1:16" x14ac:dyDescent="0.45">
      <c r="A821" s="90" t="s">
        <v>71</v>
      </c>
      <c r="B821" s="90" t="s">
        <v>469</v>
      </c>
      <c r="C821" s="90" t="s">
        <v>15</v>
      </c>
      <c r="D821" s="91">
        <v>36</v>
      </c>
      <c r="E821" s="91">
        <v>20</v>
      </c>
      <c r="F821" s="92">
        <v>1</v>
      </c>
      <c r="G821" s="93">
        <v>12</v>
      </c>
      <c r="H821" s="68">
        <f t="array" ref="H821">INDEX('Нормативные затраты по МЗ'!$C$2:$C$132,MATCH(A821&amp;C821,'Нормативные затраты по МЗ'!$A$2:$A$132&amp;'Нормативные затраты по МЗ'!$B$2:$B$132,0))</f>
        <v>141.03</v>
      </c>
      <c r="I821" s="3">
        <f>HLOOKUP($C821,'Параметры ПФ'!$F$3:$K$4,2,FALSE)</f>
        <v>155.04</v>
      </c>
      <c r="J821" s="3">
        <f t="shared" si="60"/>
        <v>2820.6</v>
      </c>
      <c r="K821" s="4">
        <f>IF(J821&lt;'Параметры ПФ'!$N$7+0.01,'Стандартные программы'!J821,ROUNDDOWN('Параметры ПФ'!$N$7/IF(H821=0,I821,IF(I821&gt;H821,H821,I821)),0)*IF(H821=0,I821,IF(I821&gt;H821,H821,I821)))</f>
        <v>2820.6</v>
      </c>
      <c r="L821" s="3">
        <f t="shared" si="61"/>
        <v>33847.199999999997</v>
      </c>
      <c r="M821" s="25">
        <f>IF(J821&lt;'Параметры ПФ'!$N$7+0.01,E821*F821*G821,ROUNDDOWN('Параметры ПФ'!$N$7/IF(H821=0,I821,IF(I821&gt;H821,H821,I821)),0)*G821)</f>
        <v>240</v>
      </c>
      <c r="N821" s="19">
        <f t="shared" si="62"/>
        <v>0</v>
      </c>
      <c r="O821" s="66" t="b">
        <f t="shared" si="63"/>
        <v>1</v>
      </c>
      <c r="P821" s="67">
        <f t="shared" si="64"/>
        <v>36</v>
      </c>
    </row>
    <row r="822" spans="1:16" x14ac:dyDescent="0.45">
      <c r="A822" s="90" t="s">
        <v>71</v>
      </c>
      <c r="B822" s="90" t="s">
        <v>470</v>
      </c>
      <c r="C822" s="90" t="s">
        <v>15</v>
      </c>
      <c r="D822" s="91">
        <v>36</v>
      </c>
      <c r="E822" s="91">
        <v>20</v>
      </c>
      <c r="F822" s="92">
        <v>1</v>
      </c>
      <c r="G822" s="93">
        <v>12</v>
      </c>
      <c r="H822" s="68">
        <f t="array" ref="H822">INDEX('Нормативные затраты по МЗ'!$C$2:$C$132,MATCH(A822&amp;C822,'Нормативные затраты по МЗ'!$A$2:$A$132&amp;'Нормативные затраты по МЗ'!$B$2:$B$132,0))</f>
        <v>141.03</v>
      </c>
      <c r="I822" s="3">
        <f>HLOOKUP($C822,'Параметры ПФ'!$F$3:$K$4,2,FALSE)</f>
        <v>155.04</v>
      </c>
      <c r="J822" s="3">
        <f t="shared" si="60"/>
        <v>2820.6</v>
      </c>
      <c r="K822" s="4">
        <f>IF(J822&lt;'Параметры ПФ'!$N$7+0.01,'Стандартные программы'!J822,ROUNDDOWN('Параметры ПФ'!$N$7/IF(H822=0,I822,IF(I822&gt;H822,H822,I822)),0)*IF(H822=0,I822,IF(I822&gt;H822,H822,I822)))</f>
        <v>2820.6</v>
      </c>
      <c r="L822" s="3">
        <f t="shared" si="61"/>
        <v>33847.199999999997</v>
      </c>
      <c r="M822" s="25">
        <f>IF(J822&lt;'Параметры ПФ'!$N$7+0.01,E822*F822*G822,ROUNDDOWN('Параметры ПФ'!$N$7/IF(H822=0,I822,IF(I822&gt;H822,H822,I822)),0)*G822)</f>
        <v>240</v>
      </c>
      <c r="N822" s="19">
        <f t="shared" si="62"/>
        <v>0</v>
      </c>
      <c r="O822" s="66" t="b">
        <f t="shared" si="63"/>
        <v>1</v>
      </c>
      <c r="P822" s="67">
        <f t="shared" si="64"/>
        <v>36</v>
      </c>
    </row>
    <row r="823" spans="1:16" x14ac:dyDescent="0.45">
      <c r="A823" s="90" t="s">
        <v>71</v>
      </c>
      <c r="B823" s="90" t="s">
        <v>471</v>
      </c>
      <c r="C823" s="90" t="s">
        <v>15</v>
      </c>
      <c r="D823" s="91">
        <v>36</v>
      </c>
      <c r="E823" s="91">
        <v>20</v>
      </c>
      <c r="F823" s="92">
        <v>1</v>
      </c>
      <c r="G823" s="93">
        <v>12</v>
      </c>
      <c r="H823" s="68">
        <f t="array" ref="H823">INDEX('Нормативные затраты по МЗ'!$C$2:$C$132,MATCH(A823&amp;C823,'Нормативные затраты по МЗ'!$A$2:$A$132&amp;'Нормативные затраты по МЗ'!$B$2:$B$132,0))</f>
        <v>141.03</v>
      </c>
      <c r="I823" s="3">
        <f>HLOOKUP($C823,'Параметры ПФ'!$F$3:$K$4,2,FALSE)</f>
        <v>155.04</v>
      </c>
      <c r="J823" s="3">
        <f t="shared" si="60"/>
        <v>2820.6</v>
      </c>
      <c r="K823" s="4">
        <f>IF(J823&lt;'Параметры ПФ'!$N$7+0.01,'Стандартные программы'!J823,ROUNDDOWN('Параметры ПФ'!$N$7/IF(H823=0,I823,IF(I823&gt;H823,H823,I823)),0)*IF(H823=0,I823,IF(I823&gt;H823,H823,I823)))</f>
        <v>2820.6</v>
      </c>
      <c r="L823" s="3">
        <f t="shared" si="61"/>
        <v>33847.199999999997</v>
      </c>
      <c r="M823" s="25">
        <f>IF(J823&lt;'Параметры ПФ'!$N$7+0.01,E823*F823*G823,ROUNDDOWN('Параметры ПФ'!$N$7/IF(H823=0,I823,IF(I823&gt;H823,H823,I823)),0)*G823)</f>
        <v>240</v>
      </c>
      <c r="N823" s="19">
        <f t="shared" si="62"/>
        <v>0</v>
      </c>
      <c r="O823" s="66" t="b">
        <f t="shared" si="63"/>
        <v>1</v>
      </c>
      <c r="P823" s="67">
        <f t="shared" si="64"/>
        <v>36</v>
      </c>
    </row>
    <row r="824" spans="1:16" x14ac:dyDescent="0.45">
      <c r="A824" s="90" t="s">
        <v>71</v>
      </c>
      <c r="B824" s="90" t="s">
        <v>472</v>
      </c>
      <c r="C824" s="90" t="s">
        <v>15</v>
      </c>
      <c r="D824" s="91">
        <v>36</v>
      </c>
      <c r="E824" s="91">
        <v>20</v>
      </c>
      <c r="F824" s="92">
        <v>1</v>
      </c>
      <c r="G824" s="93">
        <v>12</v>
      </c>
      <c r="H824" s="68">
        <f t="array" ref="H824">INDEX('Нормативные затраты по МЗ'!$C$2:$C$132,MATCH(A824&amp;C824,'Нормативные затраты по МЗ'!$A$2:$A$132&amp;'Нормативные затраты по МЗ'!$B$2:$B$132,0))</f>
        <v>141.03</v>
      </c>
      <c r="I824" s="3">
        <f>HLOOKUP($C824,'Параметры ПФ'!$F$3:$K$4,2,FALSE)</f>
        <v>155.04</v>
      </c>
      <c r="J824" s="3">
        <f t="shared" si="60"/>
        <v>2820.6</v>
      </c>
      <c r="K824" s="4">
        <f>IF(J824&lt;'Параметры ПФ'!$N$7+0.01,'Стандартные программы'!J824,ROUNDDOWN('Параметры ПФ'!$N$7/IF(H824=0,I824,IF(I824&gt;H824,H824,I824)),0)*IF(H824=0,I824,IF(I824&gt;H824,H824,I824)))</f>
        <v>2820.6</v>
      </c>
      <c r="L824" s="3">
        <f t="shared" si="61"/>
        <v>33847.199999999997</v>
      </c>
      <c r="M824" s="25">
        <f>IF(J824&lt;'Параметры ПФ'!$N$7+0.01,E824*F824*G824,ROUNDDOWN('Параметры ПФ'!$N$7/IF(H824=0,I824,IF(I824&gt;H824,H824,I824)),0)*G824)</f>
        <v>240</v>
      </c>
      <c r="N824" s="19">
        <f t="shared" si="62"/>
        <v>0</v>
      </c>
      <c r="O824" s="66" t="b">
        <f t="shared" si="63"/>
        <v>1</v>
      </c>
      <c r="P824" s="67">
        <f t="shared" si="64"/>
        <v>36</v>
      </c>
    </row>
    <row r="825" spans="1:16" x14ac:dyDescent="0.45">
      <c r="A825" s="90" t="s">
        <v>71</v>
      </c>
      <c r="B825" s="90" t="s">
        <v>473</v>
      </c>
      <c r="C825" s="90" t="s">
        <v>15</v>
      </c>
      <c r="D825" s="91">
        <v>36</v>
      </c>
      <c r="E825" s="91">
        <v>20</v>
      </c>
      <c r="F825" s="92">
        <v>1</v>
      </c>
      <c r="G825" s="93">
        <v>12</v>
      </c>
      <c r="H825" s="68">
        <f t="array" ref="H825">INDEX('Нормативные затраты по МЗ'!$C$2:$C$132,MATCH(A825&amp;C825,'Нормативные затраты по МЗ'!$A$2:$A$132&amp;'Нормативные затраты по МЗ'!$B$2:$B$132,0))</f>
        <v>141.03</v>
      </c>
      <c r="I825" s="3">
        <f>HLOOKUP($C825,'Параметры ПФ'!$F$3:$K$4,2,FALSE)</f>
        <v>155.04</v>
      </c>
      <c r="J825" s="3">
        <f t="shared" si="60"/>
        <v>2820.6</v>
      </c>
      <c r="K825" s="4">
        <f>IF(J825&lt;'Параметры ПФ'!$N$7+0.01,'Стандартные программы'!J825,ROUNDDOWN('Параметры ПФ'!$N$7/IF(H825=0,I825,IF(I825&gt;H825,H825,I825)),0)*IF(H825=0,I825,IF(I825&gt;H825,H825,I825)))</f>
        <v>2820.6</v>
      </c>
      <c r="L825" s="3">
        <f t="shared" si="61"/>
        <v>33847.199999999997</v>
      </c>
      <c r="M825" s="25">
        <f>IF(J825&lt;'Параметры ПФ'!$N$7+0.01,E825*F825*G825,ROUNDDOWN('Параметры ПФ'!$N$7/IF(H825=0,I825,IF(I825&gt;H825,H825,I825)),0)*G825)</f>
        <v>240</v>
      </c>
      <c r="N825" s="19">
        <f t="shared" si="62"/>
        <v>0</v>
      </c>
      <c r="O825" s="66" t="b">
        <f t="shared" si="63"/>
        <v>1</v>
      </c>
      <c r="P825" s="67">
        <f t="shared" si="64"/>
        <v>36</v>
      </c>
    </row>
    <row r="826" spans="1:16" x14ac:dyDescent="0.45">
      <c r="A826" s="90" t="s">
        <v>71</v>
      </c>
      <c r="B826" s="90" t="s">
        <v>474</v>
      </c>
      <c r="C826" s="90" t="s">
        <v>15</v>
      </c>
      <c r="D826" s="91">
        <v>36</v>
      </c>
      <c r="E826" s="91">
        <v>20</v>
      </c>
      <c r="F826" s="92">
        <v>1</v>
      </c>
      <c r="G826" s="93">
        <v>9</v>
      </c>
      <c r="H826" s="68">
        <f t="array" ref="H826">INDEX('Нормативные затраты по МЗ'!$C$2:$C$132,MATCH(A826&amp;C826,'Нормативные затраты по МЗ'!$A$2:$A$132&amp;'Нормативные затраты по МЗ'!$B$2:$B$132,0))</f>
        <v>141.03</v>
      </c>
      <c r="I826" s="3">
        <f>HLOOKUP($C826,'Параметры ПФ'!$F$3:$K$4,2,FALSE)</f>
        <v>155.04</v>
      </c>
      <c r="J826" s="3">
        <f t="shared" si="60"/>
        <v>2820.6</v>
      </c>
      <c r="K826" s="4">
        <f>IF(J826&lt;'Параметры ПФ'!$N$7+0.01,'Стандартные программы'!J826,ROUNDDOWN('Параметры ПФ'!$N$7/IF(H826=0,I826,IF(I826&gt;H826,H826,I826)),0)*IF(H826=0,I826,IF(I826&gt;H826,H826,I826)))</f>
        <v>2820.6</v>
      </c>
      <c r="L826" s="3">
        <f t="shared" si="61"/>
        <v>25385.4</v>
      </c>
      <c r="M826" s="25">
        <f>IF(J826&lt;'Параметры ПФ'!$N$7+0.01,E826*F826*G826,ROUNDDOWN('Параметры ПФ'!$N$7/IF(H826=0,I826,IF(I826&gt;H826,H826,I826)),0)*G826)</f>
        <v>180</v>
      </c>
      <c r="N826" s="19">
        <f t="shared" si="62"/>
        <v>0</v>
      </c>
      <c r="O826" s="66" t="b">
        <f t="shared" si="63"/>
        <v>1</v>
      </c>
      <c r="P826" s="67">
        <f t="shared" si="64"/>
        <v>36</v>
      </c>
    </row>
    <row r="827" spans="1:16" x14ac:dyDescent="0.45">
      <c r="A827" s="90" t="s">
        <v>71</v>
      </c>
      <c r="B827" s="90" t="s">
        <v>475</v>
      </c>
      <c r="C827" s="90" t="s">
        <v>15</v>
      </c>
      <c r="D827" s="91">
        <v>36</v>
      </c>
      <c r="E827" s="91">
        <v>20</v>
      </c>
      <c r="F827" s="92">
        <v>1</v>
      </c>
      <c r="G827" s="93">
        <v>12</v>
      </c>
      <c r="H827" s="68">
        <f t="array" ref="H827">INDEX('Нормативные затраты по МЗ'!$C$2:$C$132,MATCH(A827&amp;C827,'Нормативные затраты по МЗ'!$A$2:$A$132&amp;'Нормативные затраты по МЗ'!$B$2:$B$132,0))</f>
        <v>141.03</v>
      </c>
      <c r="I827" s="3">
        <f>HLOOKUP($C827,'Параметры ПФ'!$F$3:$K$4,2,FALSE)</f>
        <v>155.04</v>
      </c>
      <c r="J827" s="3">
        <f t="shared" si="60"/>
        <v>2820.6</v>
      </c>
      <c r="K827" s="4">
        <f>IF(J827&lt;'Параметры ПФ'!$N$7+0.01,'Стандартные программы'!J827,ROUNDDOWN('Параметры ПФ'!$N$7/IF(H827=0,I827,IF(I827&gt;H827,H827,I827)),0)*IF(H827=0,I827,IF(I827&gt;H827,H827,I827)))</f>
        <v>2820.6</v>
      </c>
      <c r="L827" s="3">
        <f t="shared" si="61"/>
        <v>33847.199999999997</v>
      </c>
      <c r="M827" s="25">
        <f>IF(J827&lt;'Параметры ПФ'!$N$7+0.01,E827*F827*G827,ROUNDDOWN('Параметры ПФ'!$N$7/IF(H827=0,I827,IF(I827&gt;H827,H827,I827)),0)*G827)</f>
        <v>240</v>
      </c>
      <c r="N827" s="19">
        <f t="shared" si="62"/>
        <v>0</v>
      </c>
      <c r="O827" s="66" t="b">
        <f t="shared" si="63"/>
        <v>1</v>
      </c>
      <c r="P827" s="67">
        <f t="shared" si="64"/>
        <v>36</v>
      </c>
    </row>
    <row r="828" spans="1:16" x14ac:dyDescent="0.45">
      <c r="A828" s="90" t="s">
        <v>71</v>
      </c>
      <c r="B828" s="90" t="s">
        <v>476</v>
      </c>
      <c r="C828" s="90" t="s">
        <v>15</v>
      </c>
      <c r="D828" s="91">
        <v>36</v>
      </c>
      <c r="E828" s="91">
        <v>20</v>
      </c>
      <c r="F828" s="92">
        <v>1</v>
      </c>
      <c r="G828" s="93">
        <v>12</v>
      </c>
      <c r="H828" s="68">
        <f t="array" ref="H828">INDEX('Нормативные затраты по МЗ'!$C$2:$C$132,MATCH(A828&amp;C828,'Нормативные затраты по МЗ'!$A$2:$A$132&amp;'Нормативные затраты по МЗ'!$B$2:$B$132,0))</f>
        <v>141.03</v>
      </c>
      <c r="I828" s="3">
        <f>HLOOKUP($C828,'Параметры ПФ'!$F$3:$K$4,2,FALSE)</f>
        <v>155.04</v>
      </c>
      <c r="J828" s="3">
        <f t="shared" si="60"/>
        <v>2820.6</v>
      </c>
      <c r="K828" s="4">
        <f>IF(J828&lt;'Параметры ПФ'!$N$7+0.01,'Стандартные программы'!J828,ROUNDDOWN('Параметры ПФ'!$N$7/IF(H828=0,I828,IF(I828&gt;H828,H828,I828)),0)*IF(H828=0,I828,IF(I828&gt;H828,H828,I828)))</f>
        <v>2820.6</v>
      </c>
      <c r="L828" s="3">
        <f t="shared" si="61"/>
        <v>33847.199999999997</v>
      </c>
      <c r="M828" s="25">
        <f>IF(J828&lt;'Параметры ПФ'!$N$7+0.01,E828*F828*G828,ROUNDDOWN('Параметры ПФ'!$N$7/IF(H828=0,I828,IF(I828&gt;H828,H828,I828)),0)*G828)</f>
        <v>240</v>
      </c>
      <c r="N828" s="19">
        <f t="shared" si="62"/>
        <v>0</v>
      </c>
      <c r="O828" s="66" t="b">
        <f t="shared" si="63"/>
        <v>1</v>
      </c>
      <c r="P828" s="67">
        <f t="shared" si="64"/>
        <v>36</v>
      </c>
    </row>
    <row r="829" spans="1:16" x14ac:dyDescent="0.45">
      <c r="A829" s="90" t="s">
        <v>71</v>
      </c>
      <c r="B829" s="90" t="s">
        <v>477</v>
      </c>
      <c r="C829" s="90" t="s">
        <v>15</v>
      </c>
      <c r="D829" s="91">
        <v>36</v>
      </c>
      <c r="E829" s="91">
        <v>20</v>
      </c>
      <c r="F829" s="92">
        <v>1</v>
      </c>
      <c r="G829" s="93">
        <v>12</v>
      </c>
      <c r="H829" s="68">
        <f t="array" ref="H829">INDEX('Нормативные затраты по МЗ'!$C$2:$C$132,MATCH(A829&amp;C829,'Нормативные затраты по МЗ'!$A$2:$A$132&amp;'Нормативные затраты по МЗ'!$B$2:$B$132,0))</f>
        <v>141.03</v>
      </c>
      <c r="I829" s="3">
        <f>HLOOKUP($C829,'Параметры ПФ'!$F$3:$K$4,2,FALSE)</f>
        <v>155.04</v>
      </c>
      <c r="J829" s="3">
        <f t="shared" si="60"/>
        <v>2820.6</v>
      </c>
      <c r="K829" s="4">
        <f>IF(J829&lt;'Параметры ПФ'!$N$7+0.01,'Стандартные программы'!J829,ROUNDDOWN('Параметры ПФ'!$N$7/IF(H829=0,I829,IF(I829&gt;H829,H829,I829)),0)*IF(H829=0,I829,IF(I829&gt;H829,H829,I829)))</f>
        <v>2820.6</v>
      </c>
      <c r="L829" s="3">
        <f t="shared" si="61"/>
        <v>33847.199999999997</v>
      </c>
      <c r="M829" s="25">
        <f>IF(J829&lt;'Параметры ПФ'!$N$7+0.01,E829*F829*G829,ROUNDDOWN('Параметры ПФ'!$N$7/IF(H829=0,I829,IF(I829&gt;H829,H829,I829)),0)*G829)</f>
        <v>240</v>
      </c>
      <c r="N829" s="19">
        <f t="shared" si="62"/>
        <v>0</v>
      </c>
      <c r="O829" s="66" t="b">
        <f t="shared" si="63"/>
        <v>1</v>
      </c>
      <c r="P829" s="67">
        <f t="shared" si="64"/>
        <v>36</v>
      </c>
    </row>
    <row r="830" spans="1:16" x14ac:dyDescent="0.45">
      <c r="A830" s="90" t="s">
        <v>71</v>
      </c>
      <c r="B830" s="90" t="s">
        <v>2306</v>
      </c>
      <c r="C830" s="90" t="s">
        <v>15</v>
      </c>
      <c r="D830" s="91">
        <v>36</v>
      </c>
      <c r="E830" s="91">
        <v>20</v>
      </c>
      <c r="F830" s="92">
        <v>1</v>
      </c>
      <c r="G830" s="93">
        <v>12</v>
      </c>
      <c r="H830" s="68">
        <f t="array" ref="H830">INDEX('Нормативные затраты по МЗ'!$C$2:$C$132,MATCH(A830&amp;C830,'Нормативные затраты по МЗ'!$A$2:$A$132&amp;'Нормативные затраты по МЗ'!$B$2:$B$132,0))</f>
        <v>141.03</v>
      </c>
      <c r="I830" s="3">
        <f>HLOOKUP($C830,'Параметры ПФ'!$F$3:$K$4,2,FALSE)</f>
        <v>155.04</v>
      </c>
      <c r="J830" s="3">
        <f t="shared" si="60"/>
        <v>2820.6</v>
      </c>
      <c r="K830" s="4">
        <f>IF(J830&lt;'Параметры ПФ'!$N$7+0.01,'Стандартные программы'!J830,ROUNDDOWN('Параметры ПФ'!$N$7/IF(H830=0,I830,IF(I830&gt;H830,H830,I830)),0)*IF(H830=0,I830,IF(I830&gt;H830,H830,I830)))</f>
        <v>2820.6</v>
      </c>
      <c r="L830" s="3">
        <f t="shared" si="61"/>
        <v>33847.199999999997</v>
      </c>
      <c r="M830" s="25">
        <f>IF(J830&lt;'Параметры ПФ'!$N$7+0.01,E830*F830*G830,ROUNDDOWN('Параметры ПФ'!$N$7/IF(H830=0,I830,IF(I830&gt;H830,H830,I830)),0)*G830)</f>
        <v>240</v>
      </c>
      <c r="N830" s="19">
        <f t="shared" si="62"/>
        <v>0</v>
      </c>
      <c r="O830" s="66" t="b">
        <f t="shared" si="63"/>
        <v>1</v>
      </c>
      <c r="P830" s="67">
        <f t="shared" si="64"/>
        <v>36</v>
      </c>
    </row>
    <row r="831" spans="1:16" x14ac:dyDescent="0.45">
      <c r="A831" s="90" t="s">
        <v>71</v>
      </c>
      <c r="B831" s="90" t="s">
        <v>299</v>
      </c>
      <c r="C831" s="90" t="s">
        <v>15</v>
      </c>
      <c r="D831" s="91">
        <v>36</v>
      </c>
      <c r="E831" s="91">
        <v>20</v>
      </c>
      <c r="F831" s="92">
        <v>1</v>
      </c>
      <c r="G831" s="93">
        <v>12</v>
      </c>
      <c r="H831" s="68">
        <f t="array" ref="H831">INDEX('Нормативные затраты по МЗ'!$C$2:$C$132,MATCH(A831&amp;C831,'Нормативные затраты по МЗ'!$A$2:$A$132&amp;'Нормативные затраты по МЗ'!$B$2:$B$132,0))</f>
        <v>141.03</v>
      </c>
      <c r="I831" s="3">
        <f>HLOOKUP($C831,'Параметры ПФ'!$F$3:$K$4,2,FALSE)</f>
        <v>155.04</v>
      </c>
      <c r="J831" s="3">
        <f t="shared" si="60"/>
        <v>2820.6</v>
      </c>
      <c r="K831" s="4">
        <f>IF(J831&lt;'Параметры ПФ'!$N$7+0.01,'Стандартные программы'!J831,ROUNDDOWN('Параметры ПФ'!$N$7/IF(H831=0,I831,IF(I831&gt;H831,H831,I831)),0)*IF(H831=0,I831,IF(I831&gt;H831,H831,I831)))</f>
        <v>2820.6</v>
      </c>
      <c r="L831" s="3">
        <f t="shared" si="61"/>
        <v>33847.199999999997</v>
      </c>
      <c r="M831" s="25">
        <f>IF(J831&lt;'Параметры ПФ'!$N$7+0.01,E831*F831*G831,ROUNDDOWN('Параметры ПФ'!$N$7/IF(H831=0,I831,IF(I831&gt;H831,H831,I831)),0)*G831)</f>
        <v>240</v>
      </c>
      <c r="N831" s="19">
        <f t="shared" si="62"/>
        <v>0</v>
      </c>
      <c r="O831" s="66" t="b">
        <f t="shared" si="63"/>
        <v>1</v>
      </c>
      <c r="P831" s="67">
        <f t="shared" si="64"/>
        <v>36</v>
      </c>
    </row>
    <row r="832" spans="1:16" x14ac:dyDescent="0.45">
      <c r="A832" s="90" t="s">
        <v>71</v>
      </c>
      <c r="B832" s="90" t="s">
        <v>478</v>
      </c>
      <c r="C832" s="90" t="s">
        <v>15</v>
      </c>
      <c r="D832" s="91">
        <v>36</v>
      </c>
      <c r="E832" s="91">
        <v>20</v>
      </c>
      <c r="F832" s="92">
        <v>1</v>
      </c>
      <c r="G832" s="93">
        <v>12</v>
      </c>
      <c r="H832" s="68">
        <f t="array" ref="H832">INDEX('Нормативные затраты по МЗ'!$C$2:$C$132,MATCH(A832&amp;C832,'Нормативные затраты по МЗ'!$A$2:$A$132&amp;'Нормативные затраты по МЗ'!$B$2:$B$132,0))</f>
        <v>141.03</v>
      </c>
      <c r="I832" s="3">
        <f>HLOOKUP($C832,'Параметры ПФ'!$F$3:$K$4,2,FALSE)</f>
        <v>155.04</v>
      </c>
      <c r="J832" s="3">
        <f t="shared" si="60"/>
        <v>2820.6</v>
      </c>
      <c r="K832" s="4">
        <f>IF(J832&lt;'Параметры ПФ'!$N$7+0.01,'Стандартные программы'!J832,ROUNDDOWN('Параметры ПФ'!$N$7/IF(H832=0,I832,IF(I832&gt;H832,H832,I832)),0)*IF(H832=0,I832,IF(I832&gt;H832,H832,I832)))</f>
        <v>2820.6</v>
      </c>
      <c r="L832" s="3">
        <f t="shared" si="61"/>
        <v>33847.199999999997</v>
      </c>
      <c r="M832" s="25">
        <f>IF(J832&lt;'Параметры ПФ'!$N$7+0.01,E832*F832*G832,ROUNDDOWN('Параметры ПФ'!$N$7/IF(H832=0,I832,IF(I832&gt;H832,H832,I832)),0)*G832)</f>
        <v>240</v>
      </c>
      <c r="N832" s="19">
        <f t="shared" si="62"/>
        <v>0</v>
      </c>
      <c r="O832" s="66" t="b">
        <f t="shared" si="63"/>
        <v>1</v>
      </c>
      <c r="P832" s="67">
        <f t="shared" si="64"/>
        <v>36</v>
      </c>
    </row>
    <row r="833" spans="1:16" x14ac:dyDescent="0.45">
      <c r="A833" s="90" t="s">
        <v>71</v>
      </c>
      <c r="B833" s="90" t="s">
        <v>479</v>
      </c>
      <c r="C833" s="90" t="s">
        <v>15</v>
      </c>
      <c r="D833" s="91">
        <v>36</v>
      </c>
      <c r="E833" s="91">
        <v>20</v>
      </c>
      <c r="F833" s="92">
        <v>1</v>
      </c>
      <c r="G833" s="93">
        <v>12</v>
      </c>
      <c r="H833" s="68">
        <f t="array" ref="H833">INDEX('Нормативные затраты по МЗ'!$C$2:$C$132,MATCH(A833&amp;C833,'Нормативные затраты по МЗ'!$A$2:$A$132&amp;'Нормативные затраты по МЗ'!$B$2:$B$132,0))</f>
        <v>141.03</v>
      </c>
      <c r="I833" s="3">
        <f>HLOOKUP($C833,'Параметры ПФ'!$F$3:$K$4,2,FALSE)</f>
        <v>155.04</v>
      </c>
      <c r="J833" s="3">
        <f t="shared" si="60"/>
        <v>2820.6</v>
      </c>
      <c r="K833" s="4">
        <f>IF(J833&lt;'Параметры ПФ'!$N$7+0.01,'Стандартные программы'!J833,ROUNDDOWN('Параметры ПФ'!$N$7/IF(H833=0,I833,IF(I833&gt;H833,H833,I833)),0)*IF(H833=0,I833,IF(I833&gt;H833,H833,I833)))</f>
        <v>2820.6</v>
      </c>
      <c r="L833" s="3">
        <f t="shared" si="61"/>
        <v>33847.199999999997</v>
      </c>
      <c r="M833" s="25">
        <f>IF(J833&lt;'Параметры ПФ'!$N$7+0.01,E833*F833*G833,ROUNDDOWN('Параметры ПФ'!$N$7/IF(H833=0,I833,IF(I833&gt;H833,H833,I833)),0)*G833)</f>
        <v>240</v>
      </c>
      <c r="N833" s="19">
        <f t="shared" si="62"/>
        <v>0</v>
      </c>
      <c r="O833" s="66" t="b">
        <f t="shared" si="63"/>
        <v>1</v>
      </c>
      <c r="P833" s="67">
        <f t="shared" si="64"/>
        <v>36</v>
      </c>
    </row>
    <row r="834" spans="1:16" x14ac:dyDescent="0.45">
      <c r="A834" s="90" t="s">
        <v>71</v>
      </c>
      <c r="B834" s="90" t="s">
        <v>481</v>
      </c>
      <c r="C834" s="90" t="s">
        <v>15</v>
      </c>
      <c r="D834" s="91">
        <v>36</v>
      </c>
      <c r="E834" s="91">
        <v>20</v>
      </c>
      <c r="F834" s="92">
        <v>2</v>
      </c>
      <c r="G834" s="93">
        <v>12</v>
      </c>
      <c r="H834" s="68">
        <f t="array" ref="H834">INDEX('Нормативные затраты по МЗ'!$C$2:$C$132,MATCH(A834&amp;C834,'Нормативные затраты по МЗ'!$A$2:$A$132&amp;'Нормативные затраты по МЗ'!$B$2:$B$132,0))</f>
        <v>141.03</v>
      </c>
      <c r="I834" s="3">
        <f>HLOOKUP($C834,'Параметры ПФ'!$F$3:$K$4,2,FALSE)</f>
        <v>155.04</v>
      </c>
      <c r="J834" s="3">
        <f t="shared" ref="J834:J897" si="65">IF(H834=0,I834*F834*E834,IF(I834&gt;H834,H834*F834*E834,I834*F834*E834))</f>
        <v>5641.2</v>
      </c>
      <c r="K834" s="4">
        <f>IF(J834&lt;'Параметры ПФ'!$N$7+0.01,'Стандартные программы'!J834,ROUNDDOWN('Параметры ПФ'!$N$7/IF(H834=0,I834,IF(I834&gt;H834,H834,I834)),0)*IF(H834=0,I834,IF(I834&gt;H834,H834,I834)))</f>
        <v>5641.2</v>
      </c>
      <c r="L834" s="3">
        <f t="shared" ref="L834:L897" si="66">K834*G834</f>
        <v>67694.399999999994</v>
      </c>
      <c r="M834" s="25">
        <f>IF(J834&lt;'Параметры ПФ'!$N$7+0.01,E834*F834*G834,ROUNDDOWN('Параметры ПФ'!$N$7/IF(H834=0,I834,IF(I834&gt;H834,H834,I834)),0)*G834)</f>
        <v>480</v>
      </c>
      <c r="N834" s="19">
        <f t="shared" ref="N834:N897" si="67">IF(H834=0,I834*F834*E834,IF(I834&gt;H834,H834*F834*E834,I834*F834*E834))-K834</f>
        <v>0</v>
      </c>
      <c r="O834" s="66" t="b">
        <f t="shared" ref="O834:O897" si="68">IF(I834&gt;=H834,TRUE,FALSE)</f>
        <v>1</v>
      </c>
      <c r="P834" s="67">
        <f t="shared" ref="P834:P897" si="69">D834*F834</f>
        <v>72</v>
      </c>
    </row>
    <row r="835" spans="1:16" x14ac:dyDescent="0.45">
      <c r="A835" s="90" t="s">
        <v>71</v>
      </c>
      <c r="B835" s="90" t="s">
        <v>482</v>
      </c>
      <c r="C835" s="90" t="s">
        <v>15</v>
      </c>
      <c r="D835" s="91">
        <v>36</v>
      </c>
      <c r="E835" s="91">
        <v>20</v>
      </c>
      <c r="F835" s="92">
        <v>2</v>
      </c>
      <c r="G835" s="93">
        <v>11</v>
      </c>
      <c r="H835" s="68">
        <f t="array" ref="H835">INDEX('Нормативные затраты по МЗ'!$C$2:$C$132,MATCH(A835&amp;C835,'Нормативные затраты по МЗ'!$A$2:$A$132&amp;'Нормативные затраты по МЗ'!$B$2:$B$132,0))</f>
        <v>141.03</v>
      </c>
      <c r="I835" s="3">
        <f>HLOOKUP($C835,'Параметры ПФ'!$F$3:$K$4,2,FALSE)</f>
        <v>155.04</v>
      </c>
      <c r="J835" s="3">
        <f t="shared" si="65"/>
        <v>5641.2</v>
      </c>
      <c r="K835" s="4">
        <f>IF(J835&lt;'Параметры ПФ'!$N$7+0.01,'Стандартные программы'!J835,ROUNDDOWN('Параметры ПФ'!$N$7/IF(H835=0,I835,IF(I835&gt;H835,H835,I835)),0)*IF(H835=0,I835,IF(I835&gt;H835,H835,I835)))</f>
        <v>5641.2</v>
      </c>
      <c r="L835" s="3">
        <f t="shared" si="66"/>
        <v>62053.2</v>
      </c>
      <c r="M835" s="25">
        <f>IF(J835&lt;'Параметры ПФ'!$N$7+0.01,E835*F835*G835,ROUNDDOWN('Параметры ПФ'!$N$7/IF(H835=0,I835,IF(I835&gt;H835,H835,I835)),0)*G835)</f>
        <v>440</v>
      </c>
      <c r="N835" s="19">
        <f t="shared" si="67"/>
        <v>0</v>
      </c>
      <c r="O835" s="66" t="b">
        <f t="shared" si="68"/>
        <v>1</v>
      </c>
      <c r="P835" s="67">
        <f t="shared" si="69"/>
        <v>72</v>
      </c>
    </row>
    <row r="836" spans="1:16" x14ac:dyDescent="0.45">
      <c r="A836" s="90" t="s">
        <v>71</v>
      </c>
      <c r="B836" s="90" t="s">
        <v>483</v>
      </c>
      <c r="C836" s="90" t="s">
        <v>15</v>
      </c>
      <c r="D836" s="91">
        <v>36</v>
      </c>
      <c r="E836" s="91">
        <v>20</v>
      </c>
      <c r="F836" s="92">
        <v>1</v>
      </c>
      <c r="G836" s="93">
        <v>13</v>
      </c>
      <c r="H836" s="68">
        <f t="array" ref="H836">INDEX('Нормативные затраты по МЗ'!$C$2:$C$132,MATCH(A836&amp;C836,'Нормативные затраты по МЗ'!$A$2:$A$132&amp;'Нормативные затраты по МЗ'!$B$2:$B$132,0))</f>
        <v>141.03</v>
      </c>
      <c r="I836" s="3">
        <f>HLOOKUP($C836,'Параметры ПФ'!$F$3:$K$4,2,FALSE)</f>
        <v>155.04</v>
      </c>
      <c r="J836" s="3">
        <f t="shared" si="65"/>
        <v>2820.6</v>
      </c>
      <c r="K836" s="4">
        <f>IF(J836&lt;'Параметры ПФ'!$N$7+0.01,'Стандартные программы'!J836,ROUNDDOWN('Параметры ПФ'!$N$7/IF(H836=0,I836,IF(I836&gt;H836,H836,I836)),0)*IF(H836=0,I836,IF(I836&gt;H836,H836,I836)))</f>
        <v>2820.6</v>
      </c>
      <c r="L836" s="3">
        <f t="shared" si="66"/>
        <v>36667.800000000003</v>
      </c>
      <c r="M836" s="25">
        <f>IF(J836&lt;'Параметры ПФ'!$N$7+0.01,E836*F836*G836,ROUNDDOWN('Параметры ПФ'!$N$7/IF(H836=0,I836,IF(I836&gt;H836,H836,I836)),0)*G836)</f>
        <v>260</v>
      </c>
      <c r="N836" s="19">
        <f t="shared" si="67"/>
        <v>0</v>
      </c>
      <c r="O836" s="66" t="b">
        <f t="shared" si="68"/>
        <v>1</v>
      </c>
      <c r="P836" s="67">
        <f t="shared" si="69"/>
        <v>36</v>
      </c>
    </row>
    <row r="837" spans="1:16" x14ac:dyDescent="0.45">
      <c r="A837" s="90" t="s">
        <v>71</v>
      </c>
      <c r="B837" s="90" t="s">
        <v>484</v>
      </c>
      <c r="C837" s="90" t="s">
        <v>15</v>
      </c>
      <c r="D837" s="91">
        <v>36</v>
      </c>
      <c r="E837" s="91">
        <v>20</v>
      </c>
      <c r="F837" s="92">
        <v>1</v>
      </c>
      <c r="G837" s="93">
        <v>15</v>
      </c>
      <c r="H837" s="68">
        <f t="array" ref="H837">INDEX('Нормативные затраты по МЗ'!$C$2:$C$132,MATCH(A837&amp;C837,'Нормативные затраты по МЗ'!$A$2:$A$132&amp;'Нормативные затраты по МЗ'!$B$2:$B$132,0))</f>
        <v>141.03</v>
      </c>
      <c r="I837" s="3">
        <f>HLOOKUP($C837,'Параметры ПФ'!$F$3:$K$4,2,FALSE)</f>
        <v>155.04</v>
      </c>
      <c r="J837" s="3">
        <f t="shared" si="65"/>
        <v>2820.6</v>
      </c>
      <c r="K837" s="4">
        <f>IF(J837&lt;'Параметры ПФ'!$N$7+0.01,'Стандартные программы'!J837,ROUNDDOWN('Параметры ПФ'!$N$7/IF(H837=0,I837,IF(I837&gt;H837,H837,I837)),0)*IF(H837=0,I837,IF(I837&gt;H837,H837,I837)))</f>
        <v>2820.6</v>
      </c>
      <c r="L837" s="3">
        <f t="shared" si="66"/>
        <v>42309</v>
      </c>
      <c r="M837" s="25">
        <f>IF(J837&lt;'Параметры ПФ'!$N$7+0.01,E837*F837*G837,ROUNDDOWN('Параметры ПФ'!$N$7/IF(H837=0,I837,IF(I837&gt;H837,H837,I837)),0)*G837)</f>
        <v>300</v>
      </c>
      <c r="N837" s="19">
        <f t="shared" si="67"/>
        <v>0</v>
      </c>
      <c r="O837" s="66" t="b">
        <f t="shared" si="68"/>
        <v>1</v>
      </c>
      <c r="P837" s="67">
        <f t="shared" si="69"/>
        <v>36</v>
      </c>
    </row>
    <row r="838" spans="1:16" x14ac:dyDescent="0.45">
      <c r="A838" s="90" t="s">
        <v>71</v>
      </c>
      <c r="B838" s="90" t="s">
        <v>487</v>
      </c>
      <c r="C838" s="90" t="s">
        <v>34</v>
      </c>
      <c r="D838" s="91">
        <v>36</v>
      </c>
      <c r="E838" s="91">
        <v>20</v>
      </c>
      <c r="F838" s="92">
        <v>1</v>
      </c>
      <c r="G838" s="93">
        <v>10</v>
      </c>
      <c r="H838" s="68">
        <f t="array" ref="H838">INDEX('Нормативные затраты по МЗ'!$C$2:$C$132,MATCH(A838&amp;C838,'Нормативные затраты по МЗ'!$A$2:$A$132&amp;'Нормативные затраты по МЗ'!$B$2:$B$132,0))</f>
        <v>141.03</v>
      </c>
      <c r="I838" s="3">
        <f>HLOOKUP($C838,'Параметры ПФ'!$F$3:$K$4,2,FALSE)</f>
        <v>155.04</v>
      </c>
      <c r="J838" s="3">
        <f t="shared" si="65"/>
        <v>2820.6</v>
      </c>
      <c r="K838" s="4">
        <f>IF(J838&lt;'Параметры ПФ'!$N$7+0.01,'Стандартные программы'!J838,ROUNDDOWN('Параметры ПФ'!$N$7/IF(H838=0,I838,IF(I838&gt;H838,H838,I838)),0)*IF(H838=0,I838,IF(I838&gt;H838,H838,I838)))</f>
        <v>2820.6</v>
      </c>
      <c r="L838" s="3">
        <f t="shared" si="66"/>
        <v>28206</v>
      </c>
      <c r="M838" s="25">
        <f>IF(J838&lt;'Параметры ПФ'!$N$7+0.01,E838*F838*G838,ROUNDDOWN('Параметры ПФ'!$N$7/IF(H838=0,I838,IF(I838&gt;H838,H838,I838)),0)*G838)</f>
        <v>200</v>
      </c>
      <c r="N838" s="19">
        <f t="shared" si="67"/>
        <v>0</v>
      </c>
      <c r="O838" s="66" t="b">
        <f t="shared" si="68"/>
        <v>1</v>
      </c>
      <c r="P838" s="67">
        <f t="shared" si="69"/>
        <v>36</v>
      </c>
    </row>
    <row r="839" spans="1:16" x14ac:dyDescent="0.45">
      <c r="A839" s="90" t="s">
        <v>71</v>
      </c>
      <c r="B839" s="90" t="s">
        <v>488</v>
      </c>
      <c r="C839" s="90" t="s">
        <v>34</v>
      </c>
      <c r="D839" s="91">
        <v>36</v>
      </c>
      <c r="E839" s="91">
        <v>20</v>
      </c>
      <c r="F839" s="92">
        <v>2</v>
      </c>
      <c r="G839" s="93">
        <v>15</v>
      </c>
      <c r="H839" s="68">
        <f t="array" ref="H839">INDEX('Нормативные затраты по МЗ'!$C$2:$C$132,MATCH(A839&amp;C839,'Нормативные затраты по МЗ'!$A$2:$A$132&amp;'Нормативные затраты по МЗ'!$B$2:$B$132,0))</f>
        <v>141.03</v>
      </c>
      <c r="I839" s="3">
        <f>HLOOKUP($C839,'Параметры ПФ'!$F$3:$K$4,2,FALSE)</f>
        <v>155.04</v>
      </c>
      <c r="J839" s="3">
        <f t="shared" si="65"/>
        <v>5641.2</v>
      </c>
      <c r="K839" s="4">
        <f>IF(J839&lt;'Параметры ПФ'!$N$7+0.01,'Стандартные программы'!J839,ROUNDDOWN('Параметры ПФ'!$N$7/IF(H839=0,I839,IF(I839&gt;H839,H839,I839)),0)*IF(H839=0,I839,IF(I839&gt;H839,H839,I839)))</f>
        <v>5641.2</v>
      </c>
      <c r="L839" s="3">
        <f t="shared" si="66"/>
        <v>84618</v>
      </c>
      <c r="M839" s="25">
        <f>IF(J839&lt;'Параметры ПФ'!$N$7+0.01,E839*F839*G839,ROUNDDOWN('Параметры ПФ'!$N$7/IF(H839=0,I839,IF(I839&gt;H839,H839,I839)),0)*G839)</f>
        <v>600</v>
      </c>
      <c r="N839" s="19">
        <f t="shared" si="67"/>
        <v>0</v>
      </c>
      <c r="O839" s="66" t="b">
        <f t="shared" si="68"/>
        <v>1</v>
      </c>
      <c r="P839" s="67">
        <f t="shared" si="69"/>
        <v>72</v>
      </c>
    </row>
    <row r="840" spans="1:16" x14ac:dyDescent="0.45">
      <c r="A840" s="90" t="s">
        <v>71</v>
      </c>
      <c r="B840" s="90" t="s">
        <v>489</v>
      </c>
      <c r="C840" s="90" t="s">
        <v>34</v>
      </c>
      <c r="D840" s="91">
        <v>36</v>
      </c>
      <c r="E840" s="91">
        <v>20</v>
      </c>
      <c r="F840" s="92">
        <v>2</v>
      </c>
      <c r="G840" s="93">
        <v>7</v>
      </c>
      <c r="H840" s="68">
        <f t="array" ref="H840">INDEX('Нормативные затраты по МЗ'!$C$2:$C$132,MATCH(A840&amp;C840,'Нормативные затраты по МЗ'!$A$2:$A$132&amp;'Нормативные затраты по МЗ'!$B$2:$B$132,0))</f>
        <v>141.03</v>
      </c>
      <c r="I840" s="3">
        <f>HLOOKUP($C840,'Параметры ПФ'!$F$3:$K$4,2,FALSE)</f>
        <v>155.04</v>
      </c>
      <c r="J840" s="3">
        <f t="shared" si="65"/>
        <v>5641.2</v>
      </c>
      <c r="K840" s="4">
        <f>IF(J840&lt;'Параметры ПФ'!$N$7+0.01,'Стандартные программы'!J840,ROUNDDOWN('Параметры ПФ'!$N$7/IF(H840=0,I840,IF(I840&gt;H840,H840,I840)),0)*IF(H840=0,I840,IF(I840&gt;H840,H840,I840)))</f>
        <v>5641.2</v>
      </c>
      <c r="L840" s="3">
        <f t="shared" si="66"/>
        <v>39488.400000000001</v>
      </c>
      <c r="M840" s="25">
        <f>IF(J840&lt;'Параметры ПФ'!$N$7+0.01,E840*F840*G840,ROUNDDOWN('Параметры ПФ'!$N$7/IF(H840=0,I840,IF(I840&gt;H840,H840,I840)),0)*G840)</f>
        <v>280</v>
      </c>
      <c r="N840" s="19">
        <f t="shared" si="67"/>
        <v>0</v>
      </c>
      <c r="O840" s="66" t="b">
        <f t="shared" si="68"/>
        <v>1</v>
      </c>
      <c r="P840" s="67">
        <f t="shared" si="69"/>
        <v>72</v>
      </c>
    </row>
    <row r="841" spans="1:16" x14ac:dyDescent="0.45">
      <c r="A841" s="90" t="s">
        <v>71</v>
      </c>
      <c r="B841" s="90" t="s">
        <v>491</v>
      </c>
      <c r="C841" s="90" t="s">
        <v>34</v>
      </c>
      <c r="D841" s="91">
        <v>36</v>
      </c>
      <c r="E841" s="91">
        <v>20</v>
      </c>
      <c r="F841" s="92">
        <v>2</v>
      </c>
      <c r="G841" s="93">
        <v>12</v>
      </c>
      <c r="H841" s="68">
        <f t="array" ref="H841">INDEX('Нормативные затраты по МЗ'!$C$2:$C$132,MATCH(A841&amp;C841,'Нормативные затраты по МЗ'!$A$2:$A$132&amp;'Нормативные затраты по МЗ'!$B$2:$B$132,0))</f>
        <v>141.03</v>
      </c>
      <c r="I841" s="3">
        <f>HLOOKUP($C841,'Параметры ПФ'!$F$3:$K$4,2,FALSE)</f>
        <v>155.04</v>
      </c>
      <c r="J841" s="3">
        <f t="shared" si="65"/>
        <v>5641.2</v>
      </c>
      <c r="K841" s="4">
        <f>IF(J841&lt;'Параметры ПФ'!$N$7+0.01,'Стандартные программы'!J841,ROUNDDOWN('Параметры ПФ'!$N$7/IF(H841=0,I841,IF(I841&gt;H841,H841,I841)),0)*IF(H841=0,I841,IF(I841&gt;H841,H841,I841)))</f>
        <v>5641.2</v>
      </c>
      <c r="L841" s="3">
        <f t="shared" si="66"/>
        <v>67694.399999999994</v>
      </c>
      <c r="M841" s="25">
        <f>IF(J841&lt;'Параметры ПФ'!$N$7+0.01,E841*F841*G841,ROUNDDOWN('Параметры ПФ'!$N$7/IF(H841=0,I841,IF(I841&gt;H841,H841,I841)),0)*G841)</f>
        <v>480</v>
      </c>
      <c r="N841" s="19">
        <f t="shared" si="67"/>
        <v>0</v>
      </c>
      <c r="O841" s="66" t="b">
        <f t="shared" si="68"/>
        <v>1</v>
      </c>
      <c r="P841" s="67">
        <f t="shared" si="69"/>
        <v>72</v>
      </c>
    </row>
    <row r="842" spans="1:16" x14ac:dyDescent="0.45">
      <c r="A842" s="90" t="s">
        <v>71</v>
      </c>
      <c r="B842" s="90" t="s">
        <v>492</v>
      </c>
      <c r="C842" s="90" t="s">
        <v>34</v>
      </c>
      <c r="D842" s="91">
        <v>36</v>
      </c>
      <c r="E842" s="91">
        <v>20</v>
      </c>
      <c r="F842" s="92">
        <v>2</v>
      </c>
      <c r="G842" s="93">
        <v>14</v>
      </c>
      <c r="H842" s="68">
        <f t="array" ref="H842">INDEX('Нормативные затраты по МЗ'!$C$2:$C$132,MATCH(A842&amp;C842,'Нормативные затраты по МЗ'!$A$2:$A$132&amp;'Нормативные затраты по МЗ'!$B$2:$B$132,0))</f>
        <v>141.03</v>
      </c>
      <c r="I842" s="3">
        <f>HLOOKUP($C842,'Параметры ПФ'!$F$3:$K$4,2,FALSE)</f>
        <v>155.04</v>
      </c>
      <c r="J842" s="3">
        <f t="shared" si="65"/>
        <v>5641.2</v>
      </c>
      <c r="K842" s="4">
        <f>IF(J842&lt;'Параметры ПФ'!$N$7+0.01,'Стандартные программы'!J842,ROUNDDOWN('Параметры ПФ'!$N$7/IF(H842=0,I842,IF(I842&gt;H842,H842,I842)),0)*IF(H842=0,I842,IF(I842&gt;H842,H842,I842)))</f>
        <v>5641.2</v>
      </c>
      <c r="L842" s="3">
        <f t="shared" si="66"/>
        <v>78976.800000000003</v>
      </c>
      <c r="M842" s="25">
        <f>IF(J842&lt;'Параметры ПФ'!$N$7+0.01,E842*F842*G842,ROUNDDOWN('Параметры ПФ'!$N$7/IF(H842=0,I842,IF(I842&gt;H842,H842,I842)),0)*G842)</f>
        <v>560</v>
      </c>
      <c r="N842" s="19">
        <f t="shared" si="67"/>
        <v>0</v>
      </c>
      <c r="O842" s="66" t="b">
        <f t="shared" si="68"/>
        <v>1</v>
      </c>
      <c r="P842" s="67">
        <f t="shared" si="69"/>
        <v>72</v>
      </c>
    </row>
    <row r="843" spans="1:16" x14ac:dyDescent="0.45">
      <c r="A843" s="90" t="s">
        <v>71</v>
      </c>
      <c r="B843" s="90" t="s">
        <v>493</v>
      </c>
      <c r="C843" s="90" t="s">
        <v>1</v>
      </c>
      <c r="D843" s="91">
        <v>36</v>
      </c>
      <c r="E843" s="91">
        <v>20</v>
      </c>
      <c r="F843" s="92">
        <v>1</v>
      </c>
      <c r="G843" s="93">
        <v>15</v>
      </c>
      <c r="H843" s="68">
        <f t="array" ref="H843">INDEX('Нормативные затраты по МЗ'!$C$2:$C$132,MATCH(A843&amp;C843,'Нормативные затраты по МЗ'!$A$2:$A$132&amp;'Нормативные затраты по МЗ'!$B$2:$B$132,0))</f>
        <v>141.03</v>
      </c>
      <c r="I843" s="3">
        <f>HLOOKUP($C843,'Параметры ПФ'!$F$3:$K$4,2,FALSE)</f>
        <v>155.04</v>
      </c>
      <c r="J843" s="3">
        <f t="shared" si="65"/>
        <v>2820.6</v>
      </c>
      <c r="K843" s="4">
        <f>IF(J843&lt;'Параметры ПФ'!$N$7+0.01,'Стандартные программы'!J843,ROUNDDOWN('Параметры ПФ'!$N$7/IF(H843=0,I843,IF(I843&gt;H843,H843,I843)),0)*IF(H843=0,I843,IF(I843&gt;H843,H843,I843)))</f>
        <v>2820.6</v>
      </c>
      <c r="L843" s="3">
        <f t="shared" si="66"/>
        <v>42309</v>
      </c>
      <c r="M843" s="25">
        <f>IF(J843&lt;'Параметры ПФ'!$N$7+0.01,E843*F843*G843,ROUNDDOWN('Параметры ПФ'!$N$7/IF(H843=0,I843,IF(I843&gt;H843,H843,I843)),0)*G843)</f>
        <v>300</v>
      </c>
      <c r="N843" s="19">
        <f t="shared" si="67"/>
        <v>0</v>
      </c>
      <c r="O843" s="66" t="b">
        <f t="shared" si="68"/>
        <v>1</v>
      </c>
      <c r="P843" s="67">
        <f t="shared" si="69"/>
        <v>36</v>
      </c>
    </row>
    <row r="844" spans="1:16" x14ac:dyDescent="0.45">
      <c r="A844" s="90" t="s">
        <v>71</v>
      </c>
      <c r="B844" s="90" t="s">
        <v>494</v>
      </c>
      <c r="C844" s="90" t="s">
        <v>34</v>
      </c>
      <c r="D844" s="91">
        <v>36</v>
      </c>
      <c r="E844" s="91">
        <v>20</v>
      </c>
      <c r="F844" s="92">
        <v>1</v>
      </c>
      <c r="G844" s="93">
        <v>10</v>
      </c>
      <c r="H844" s="68">
        <f t="array" ref="H844">INDEX('Нормативные затраты по МЗ'!$C$2:$C$132,MATCH(A844&amp;C844,'Нормативные затраты по МЗ'!$A$2:$A$132&amp;'Нормативные затраты по МЗ'!$B$2:$B$132,0))</f>
        <v>141.03</v>
      </c>
      <c r="I844" s="3">
        <f>HLOOKUP($C844,'Параметры ПФ'!$F$3:$K$4,2,FALSE)</f>
        <v>155.04</v>
      </c>
      <c r="J844" s="3">
        <f t="shared" si="65"/>
        <v>2820.6</v>
      </c>
      <c r="K844" s="4">
        <f>IF(J844&lt;'Параметры ПФ'!$N$7+0.01,'Стандартные программы'!J844,ROUNDDOWN('Параметры ПФ'!$N$7/IF(H844=0,I844,IF(I844&gt;H844,H844,I844)),0)*IF(H844=0,I844,IF(I844&gt;H844,H844,I844)))</f>
        <v>2820.6</v>
      </c>
      <c r="L844" s="3">
        <f t="shared" si="66"/>
        <v>28206</v>
      </c>
      <c r="M844" s="25">
        <f>IF(J844&lt;'Параметры ПФ'!$N$7+0.01,E844*F844*G844,ROUNDDOWN('Параметры ПФ'!$N$7/IF(H844=0,I844,IF(I844&gt;H844,H844,I844)),0)*G844)</f>
        <v>200</v>
      </c>
      <c r="N844" s="19">
        <f t="shared" si="67"/>
        <v>0</v>
      </c>
      <c r="O844" s="66" t="b">
        <f t="shared" si="68"/>
        <v>1</v>
      </c>
      <c r="P844" s="67">
        <f t="shared" si="69"/>
        <v>36</v>
      </c>
    </row>
    <row r="845" spans="1:16" x14ac:dyDescent="0.45">
      <c r="A845" s="90" t="s">
        <v>71</v>
      </c>
      <c r="B845" s="90" t="s">
        <v>495</v>
      </c>
      <c r="C845" s="90" t="s">
        <v>34</v>
      </c>
      <c r="D845" s="91">
        <v>36</v>
      </c>
      <c r="E845" s="91">
        <v>20</v>
      </c>
      <c r="F845" s="92">
        <v>1</v>
      </c>
      <c r="G845" s="93">
        <v>15</v>
      </c>
      <c r="H845" s="68">
        <f t="array" ref="H845">INDEX('Нормативные затраты по МЗ'!$C$2:$C$132,MATCH(A845&amp;C845,'Нормативные затраты по МЗ'!$A$2:$A$132&amp;'Нормативные затраты по МЗ'!$B$2:$B$132,0))</f>
        <v>141.03</v>
      </c>
      <c r="I845" s="3">
        <f>HLOOKUP($C845,'Параметры ПФ'!$F$3:$K$4,2,FALSE)</f>
        <v>155.04</v>
      </c>
      <c r="J845" s="3">
        <f t="shared" si="65"/>
        <v>2820.6</v>
      </c>
      <c r="K845" s="4">
        <f>IF(J845&lt;'Параметры ПФ'!$N$7+0.01,'Стандартные программы'!J845,ROUNDDOWN('Параметры ПФ'!$N$7/IF(H845=0,I845,IF(I845&gt;H845,H845,I845)),0)*IF(H845=0,I845,IF(I845&gt;H845,H845,I845)))</f>
        <v>2820.6</v>
      </c>
      <c r="L845" s="3">
        <f t="shared" si="66"/>
        <v>42309</v>
      </c>
      <c r="M845" s="25">
        <f>IF(J845&lt;'Параметры ПФ'!$N$7+0.01,E845*F845*G845,ROUNDDOWN('Параметры ПФ'!$N$7/IF(H845=0,I845,IF(I845&gt;H845,H845,I845)),0)*G845)</f>
        <v>300</v>
      </c>
      <c r="N845" s="19">
        <f t="shared" si="67"/>
        <v>0</v>
      </c>
      <c r="O845" s="66" t="b">
        <f t="shared" si="68"/>
        <v>1</v>
      </c>
      <c r="P845" s="67">
        <f t="shared" si="69"/>
        <v>36</v>
      </c>
    </row>
    <row r="846" spans="1:16" x14ac:dyDescent="0.45">
      <c r="A846" s="90" t="s">
        <v>71</v>
      </c>
      <c r="B846" s="90" t="s">
        <v>497</v>
      </c>
      <c r="C846" s="90" t="s">
        <v>34</v>
      </c>
      <c r="D846" s="91">
        <v>36</v>
      </c>
      <c r="E846" s="91">
        <v>20</v>
      </c>
      <c r="F846" s="92">
        <v>1</v>
      </c>
      <c r="G846" s="93">
        <v>14</v>
      </c>
      <c r="H846" s="68">
        <f t="array" ref="H846">INDEX('Нормативные затраты по МЗ'!$C$2:$C$132,MATCH(A846&amp;C846,'Нормативные затраты по МЗ'!$A$2:$A$132&amp;'Нормативные затраты по МЗ'!$B$2:$B$132,0))</f>
        <v>141.03</v>
      </c>
      <c r="I846" s="3">
        <f>HLOOKUP($C846,'Параметры ПФ'!$F$3:$K$4,2,FALSE)</f>
        <v>155.04</v>
      </c>
      <c r="J846" s="3">
        <f t="shared" si="65"/>
        <v>2820.6</v>
      </c>
      <c r="K846" s="4">
        <f>IF(J846&lt;'Параметры ПФ'!$N$7+0.01,'Стандартные программы'!J846,ROUNDDOWN('Параметры ПФ'!$N$7/IF(H846=0,I846,IF(I846&gt;H846,H846,I846)),0)*IF(H846=0,I846,IF(I846&gt;H846,H846,I846)))</f>
        <v>2820.6</v>
      </c>
      <c r="L846" s="3">
        <f t="shared" si="66"/>
        <v>39488.400000000001</v>
      </c>
      <c r="M846" s="25">
        <f>IF(J846&lt;'Параметры ПФ'!$N$7+0.01,E846*F846*G846,ROUNDDOWN('Параметры ПФ'!$N$7/IF(H846=0,I846,IF(I846&gt;H846,H846,I846)),0)*G846)</f>
        <v>280</v>
      </c>
      <c r="N846" s="19">
        <f t="shared" si="67"/>
        <v>0</v>
      </c>
      <c r="O846" s="66" t="b">
        <f t="shared" si="68"/>
        <v>1</v>
      </c>
      <c r="P846" s="67">
        <f t="shared" si="69"/>
        <v>36</v>
      </c>
    </row>
    <row r="847" spans="1:16" x14ac:dyDescent="0.45">
      <c r="A847" s="90" t="s">
        <v>71</v>
      </c>
      <c r="B847" s="90" t="s">
        <v>498</v>
      </c>
      <c r="C847" s="90" t="s">
        <v>34</v>
      </c>
      <c r="D847" s="91">
        <v>36</v>
      </c>
      <c r="E847" s="91">
        <v>20</v>
      </c>
      <c r="F847" s="92">
        <v>1</v>
      </c>
      <c r="G847" s="93">
        <v>15</v>
      </c>
      <c r="H847" s="68">
        <f t="array" ref="H847">INDEX('Нормативные затраты по МЗ'!$C$2:$C$132,MATCH(A847&amp;C847,'Нормативные затраты по МЗ'!$A$2:$A$132&amp;'Нормативные затраты по МЗ'!$B$2:$B$132,0))</f>
        <v>141.03</v>
      </c>
      <c r="I847" s="3">
        <f>HLOOKUP($C847,'Параметры ПФ'!$F$3:$K$4,2,FALSE)</f>
        <v>155.04</v>
      </c>
      <c r="J847" s="3">
        <f t="shared" si="65"/>
        <v>2820.6</v>
      </c>
      <c r="K847" s="4">
        <f>IF(J847&lt;'Параметры ПФ'!$N$7+0.01,'Стандартные программы'!J847,ROUNDDOWN('Параметры ПФ'!$N$7/IF(H847=0,I847,IF(I847&gt;H847,H847,I847)),0)*IF(H847=0,I847,IF(I847&gt;H847,H847,I847)))</f>
        <v>2820.6</v>
      </c>
      <c r="L847" s="3">
        <f t="shared" si="66"/>
        <v>42309</v>
      </c>
      <c r="M847" s="25">
        <f>IF(J847&lt;'Параметры ПФ'!$N$7+0.01,E847*F847*G847,ROUNDDOWN('Параметры ПФ'!$N$7/IF(H847=0,I847,IF(I847&gt;H847,H847,I847)),0)*G847)</f>
        <v>300</v>
      </c>
      <c r="N847" s="19">
        <f t="shared" si="67"/>
        <v>0</v>
      </c>
      <c r="O847" s="66" t="b">
        <f t="shared" si="68"/>
        <v>1</v>
      </c>
      <c r="P847" s="67">
        <f t="shared" si="69"/>
        <v>36</v>
      </c>
    </row>
    <row r="848" spans="1:16" x14ac:dyDescent="0.45">
      <c r="A848" s="90" t="s">
        <v>71</v>
      </c>
      <c r="B848" s="90" t="s">
        <v>499</v>
      </c>
      <c r="C848" s="90" t="s">
        <v>1</v>
      </c>
      <c r="D848" s="91">
        <v>36</v>
      </c>
      <c r="E848" s="91">
        <v>20</v>
      </c>
      <c r="F848" s="92">
        <v>2</v>
      </c>
      <c r="G848" s="93">
        <v>6</v>
      </c>
      <c r="H848" s="68">
        <f t="array" ref="H848">INDEX('Нормативные затраты по МЗ'!$C$2:$C$132,MATCH(A848&amp;C848,'Нормативные затраты по МЗ'!$A$2:$A$132&amp;'Нормативные затраты по МЗ'!$B$2:$B$132,0))</f>
        <v>141.03</v>
      </c>
      <c r="I848" s="3">
        <f>HLOOKUP($C848,'Параметры ПФ'!$F$3:$K$4,2,FALSE)</f>
        <v>155.04</v>
      </c>
      <c r="J848" s="3">
        <f t="shared" si="65"/>
        <v>5641.2</v>
      </c>
      <c r="K848" s="4">
        <f>IF(J848&lt;'Параметры ПФ'!$N$7+0.01,'Стандартные программы'!J848,ROUNDDOWN('Параметры ПФ'!$N$7/IF(H848=0,I848,IF(I848&gt;H848,H848,I848)),0)*IF(H848=0,I848,IF(I848&gt;H848,H848,I848)))</f>
        <v>5641.2</v>
      </c>
      <c r="L848" s="3">
        <f t="shared" si="66"/>
        <v>33847.199999999997</v>
      </c>
      <c r="M848" s="25">
        <f>IF(J848&lt;'Параметры ПФ'!$N$7+0.01,E848*F848*G848,ROUNDDOWN('Параметры ПФ'!$N$7/IF(H848=0,I848,IF(I848&gt;H848,H848,I848)),0)*G848)</f>
        <v>240</v>
      </c>
      <c r="N848" s="19">
        <f t="shared" si="67"/>
        <v>0</v>
      </c>
      <c r="O848" s="66" t="b">
        <f t="shared" si="68"/>
        <v>1</v>
      </c>
      <c r="P848" s="67">
        <f t="shared" si="69"/>
        <v>72</v>
      </c>
    </row>
    <row r="849" spans="1:16" x14ac:dyDescent="0.45">
      <c r="A849" s="90" t="s">
        <v>71</v>
      </c>
      <c r="B849" s="90" t="s">
        <v>500</v>
      </c>
      <c r="C849" s="90" t="s">
        <v>1</v>
      </c>
      <c r="D849" s="91">
        <v>36</v>
      </c>
      <c r="E849" s="91">
        <v>20</v>
      </c>
      <c r="F849" s="92">
        <v>2</v>
      </c>
      <c r="G849" s="93">
        <v>12</v>
      </c>
      <c r="H849" s="68">
        <f t="array" ref="H849">INDEX('Нормативные затраты по МЗ'!$C$2:$C$132,MATCH(A849&amp;C849,'Нормативные затраты по МЗ'!$A$2:$A$132&amp;'Нормативные затраты по МЗ'!$B$2:$B$132,0))</f>
        <v>141.03</v>
      </c>
      <c r="I849" s="3">
        <f>HLOOKUP($C849,'Параметры ПФ'!$F$3:$K$4,2,FALSE)</f>
        <v>155.04</v>
      </c>
      <c r="J849" s="3">
        <f t="shared" si="65"/>
        <v>5641.2</v>
      </c>
      <c r="K849" s="4">
        <f>IF(J849&lt;'Параметры ПФ'!$N$7+0.01,'Стандартные программы'!J849,ROUNDDOWN('Параметры ПФ'!$N$7/IF(H849=0,I849,IF(I849&gt;H849,H849,I849)),0)*IF(H849=0,I849,IF(I849&gt;H849,H849,I849)))</f>
        <v>5641.2</v>
      </c>
      <c r="L849" s="3">
        <f t="shared" si="66"/>
        <v>67694.399999999994</v>
      </c>
      <c r="M849" s="25">
        <f>IF(J849&lt;'Параметры ПФ'!$N$7+0.01,E849*F849*G849,ROUNDDOWN('Параметры ПФ'!$N$7/IF(H849=0,I849,IF(I849&gt;H849,H849,I849)),0)*G849)</f>
        <v>480</v>
      </c>
      <c r="N849" s="19">
        <f t="shared" si="67"/>
        <v>0</v>
      </c>
      <c r="O849" s="66" t="b">
        <f t="shared" si="68"/>
        <v>1</v>
      </c>
      <c r="P849" s="67">
        <f t="shared" si="69"/>
        <v>72</v>
      </c>
    </row>
    <row r="850" spans="1:16" x14ac:dyDescent="0.45">
      <c r="A850" s="90" t="s">
        <v>71</v>
      </c>
      <c r="B850" s="90" t="s">
        <v>501</v>
      </c>
      <c r="C850" s="90" t="s">
        <v>1</v>
      </c>
      <c r="D850" s="91">
        <v>36</v>
      </c>
      <c r="E850" s="91">
        <v>20</v>
      </c>
      <c r="F850" s="92">
        <v>2</v>
      </c>
      <c r="G850" s="93">
        <v>12</v>
      </c>
      <c r="H850" s="68">
        <f t="array" ref="H850">INDEX('Нормативные затраты по МЗ'!$C$2:$C$132,MATCH(A850&amp;C850,'Нормативные затраты по МЗ'!$A$2:$A$132&amp;'Нормативные затраты по МЗ'!$B$2:$B$132,0))</f>
        <v>141.03</v>
      </c>
      <c r="I850" s="3">
        <f>HLOOKUP($C850,'Параметры ПФ'!$F$3:$K$4,2,FALSE)</f>
        <v>155.04</v>
      </c>
      <c r="J850" s="3">
        <f t="shared" si="65"/>
        <v>5641.2</v>
      </c>
      <c r="K850" s="4">
        <f>IF(J850&lt;'Параметры ПФ'!$N$7+0.01,'Стандартные программы'!J850,ROUNDDOWN('Параметры ПФ'!$N$7/IF(H850=0,I850,IF(I850&gt;H850,H850,I850)),0)*IF(H850=0,I850,IF(I850&gt;H850,H850,I850)))</f>
        <v>5641.2</v>
      </c>
      <c r="L850" s="3">
        <f t="shared" si="66"/>
        <v>67694.399999999994</v>
      </c>
      <c r="M850" s="25">
        <f>IF(J850&lt;'Параметры ПФ'!$N$7+0.01,E850*F850*G850,ROUNDDOWN('Параметры ПФ'!$N$7/IF(H850=0,I850,IF(I850&gt;H850,H850,I850)),0)*G850)</f>
        <v>480</v>
      </c>
      <c r="N850" s="19">
        <f t="shared" si="67"/>
        <v>0</v>
      </c>
      <c r="O850" s="66" t="b">
        <f t="shared" si="68"/>
        <v>1</v>
      </c>
      <c r="P850" s="67">
        <f t="shared" si="69"/>
        <v>72</v>
      </c>
    </row>
    <row r="851" spans="1:16" x14ac:dyDescent="0.45">
      <c r="A851" s="90" t="s">
        <v>71</v>
      </c>
      <c r="B851" s="90" t="s">
        <v>502</v>
      </c>
      <c r="C851" s="90" t="s">
        <v>1</v>
      </c>
      <c r="D851" s="91">
        <v>36</v>
      </c>
      <c r="E851" s="91">
        <v>20</v>
      </c>
      <c r="F851" s="92">
        <v>2</v>
      </c>
      <c r="G851" s="93">
        <v>12</v>
      </c>
      <c r="H851" s="68">
        <f t="array" ref="H851">INDEX('Нормативные затраты по МЗ'!$C$2:$C$132,MATCH(A851&amp;C851,'Нормативные затраты по МЗ'!$A$2:$A$132&amp;'Нормативные затраты по МЗ'!$B$2:$B$132,0))</f>
        <v>141.03</v>
      </c>
      <c r="I851" s="3">
        <f>HLOOKUP($C851,'Параметры ПФ'!$F$3:$K$4,2,FALSE)</f>
        <v>155.04</v>
      </c>
      <c r="J851" s="3">
        <f t="shared" si="65"/>
        <v>5641.2</v>
      </c>
      <c r="K851" s="4">
        <f>IF(J851&lt;'Параметры ПФ'!$N$7+0.01,'Стандартные программы'!J851,ROUNDDOWN('Параметры ПФ'!$N$7/IF(H851=0,I851,IF(I851&gt;H851,H851,I851)),0)*IF(H851=0,I851,IF(I851&gt;H851,H851,I851)))</f>
        <v>5641.2</v>
      </c>
      <c r="L851" s="3">
        <f t="shared" si="66"/>
        <v>67694.399999999994</v>
      </c>
      <c r="M851" s="25">
        <f>IF(J851&lt;'Параметры ПФ'!$N$7+0.01,E851*F851*G851,ROUNDDOWN('Параметры ПФ'!$N$7/IF(H851=0,I851,IF(I851&gt;H851,H851,I851)),0)*G851)</f>
        <v>480</v>
      </c>
      <c r="N851" s="19">
        <f t="shared" si="67"/>
        <v>0</v>
      </c>
      <c r="O851" s="66" t="b">
        <f t="shared" si="68"/>
        <v>1</v>
      </c>
      <c r="P851" s="67">
        <f t="shared" si="69"/>
        <v>72</v>
      </c>
    </row>
    <row r="852" spans="1:16" x14ac:dyDescent="0.45">
      <c r="A852" s="90" t="s">
        <v>71</v>
      </c>
      <c r="B852" s="90" t="s">
        <v>503</v>
      </c>
      <c r="C852" s="90" t="s">
        <v>1</v>
      </c>
      <c r="D852" s="91">
        <v>36</v>
      </c>
      <c r="E852" s="91">
        <v>20</v>
      </c>
      <c r="F852" s="92">
        <v>2</v>
      </c>
      <c r="G852" s="93">
        <v>12</v>
      </c>
      <c r="H852" s="68">
        <f t="array" ref="H852">INDEX('Нормативные затраты по МЗ'!$C$2:$C$132,MATCH(A852&amp;C852,'Нормативные затраты по МЗ'!$A$2:$A$132&amp;'Нормативные затраты по МЗ'!$B$2:$B$132,0))</f>
        <v>141.03</v>
      </c>
      <c r="I852" s="3">
        <f>HLOOKUP($C852,'Параметры ПФ'!$F$3:$K$4,2,FALSE)</f>
        <v>155.04</v>
      </c>
      <c r="J852" s="3">
        <f t="shared" si="65"/>
        <v>5641.2</v>
      </c>
      <c r="K852" s="4">
        <f>IF(J852&lt;'Параметры ПФ'!$N$7+0.01,'Стандартные программы'!J852,ROUNDDOWN('Параметры ПФ'!$N$7/IF(H852=0,I852,IF(I852&gt;H852,H852,I852)),0)*IF(H852=0,I852,IF(I852&gt;H852,H852,I852)))</f>
        <v>5641.2</v>
      </c>
      <c r="L852" s="3">
        <f t="shared" si="66"/>
        <v>67694.399999999994</v>
      </c>
      <c r="M852" s="25">
        <f>IF(J852&lt;'Параметры ПФ'!$N$7+0.01,E852*F852*G852,ROUNDDOWN('Параметры ПФ'!$N$7/IF(H852=0,I852,IF(I852&gt;H852,H852,I852)),0)*G852)</f>
        <v>480</v>
      </c>
      <c r="N852" s="19">
        <f t="shared" si="67"/>
        <v>0</v>
      </c>
      <c r="O852" s="66" t="b">
        <f t="shared" si="68"/>
        <v>1</v>
      </c>
      <c r="P852" s="67">
        <f t="shared" si="69"/>
        <v>72</v>
      </c>
    </row>
    <row r="853" spans="1:16" x14ac:dyDescent="0.45">
      <c r="A853" s="90" t="s">
        <v>71</v>
      </c>
      <c r="B853" s="90" t="s">
        <v>504</v>
      </c>
      <c r="C853" s="90" t="s">
        <v>1</v>
      </c>
      <c r="D853" s="91">
        <v>36</v>
      </c>
      <c r="E853" s="91">
        <v>20</v>
      </c>
      <c r="F853" s="92">
        <v>2</v>
      </c>
      <c r="G853" s="93">
        <v>14</v>
      </c>
      <c r="H853" s="68">
        <f t="array" ref="H853">INDEX('Нормативные затраты по МЗ'!$C$2:$C$132,MATCH(A853&amp;C853,'Нормативные затраты по МЗ'!$A$2:$A$132&amp;'Нормативные затраты по МЗ'!$B$2:$B$132,0))</f>
        <v>141.03</v>
      </c>
      <c r="I853" s="3">
        <f>HLOOKUP($C853,'Параметры ПФ'!$F$3:$K$4,2,FALSE)</f>
        <v>155.04</v>
      </c>
      <c r="J853" s="3">
        <f t="shared" si="65"/>
        <v>5641.2</v>
      </c>
      <c r="K853" s="4">
        <f>IF(J853&lt;'Параметры ПФ'!$N$7+0.01,'Стандартные программы'!J853,ROUNDDOWN('Параметры ПФ'!$N$7/IF(H853=0,I853,IF(I853&gt;H853,H853,I853)),0)*IF(H853=0,I853,IF(I853&gt;H853,H853,I853)))</f>
        <v>5641.2</v>
      </c>
      <c r="L853" s="3">
        <f t="shared" si="66"/>
        <v>78976.800000000003</v>
      </c>
      <c r="M853" s="25">
        <f>IF(J853&lt;'Параметры ПФ'!$N$7+0.01,E853*F853*G853,ROUNDDOWN('Параметры ПФ'!$N$7/IF(H853=0,I853,IF(I853&gt;H853,H853,I853)),0)*G853)</f>
        <v>560</v>
      </c>
      <c r="N853" s="19">
        <f t="shared" si="67"/>
        <v>0</v>
      </c>
      <c r="O853" s="66" t="b">
        <f t="shared" si="68"/>
        <v>1</v>
      </c>
      <c r="P853" s="67">
        <f t="shared" si="69"/>
        <v>72</v>
      </c>
    </row>
    <row r="854" spans="1:16" x14ac:dyDescent="0.45">
      <c r="A854" s="90" t="s">
        <v>71</v>
      </c>
      <c r="B854" s="90" t="s">
        <v>505</v>
      </c>
      <c r="C854" s="90" t="s">
        <v>2</v>
      </c>
      <c r="D854" s="91">
        <v>36</v>
      </c>
      <c r="E854" s="91">
        <v>20</v>
      </c>
      <c r="F854" s="92">
        <v>2</v>
      </c>
      <c r="G854" s="93">
        <v>14</v>
      </c>
      <c r="H854" s="68">
        <f t="array" ref="H854">INDEX('Нормативные затраты по МЗ'!$C$2:$C$132,MATCH(A854&amp;C854,'Нормативные затраты по МЗ'!$A$2:$A$132&amp;'Нормативные затраты по МЗ'!$B$2:$B$132,0))</f>
        <v>141.03</v>
      </c>
      <c r="I854" s="3">
        <f>HLOOKUP($C854,'Параметры ПФ'!$F$3:$K$4,2,FALSE)</f>
        <v>155.04</v>
      </c>
      <c r="J854" s="3">
        <f t="shared" si="65"/>
        <v>5641.2</v>
      </c>
      <c r="K854" s="4">
        <f>IF(J854&lt;'Параметры ПФ'!$N$7+0.01,'Стандартные программы'!J854,ROUNDDOWN('Параметры ПФ'!$N$7/IF(H854=0,I854,IF(I854&gt;H854,H854,I854)),0)*IF(H854=0,I854,IF(I854&gt;H854,H854,I854)))</f>
        <v>5641.2</v>
      </c>
      <c r="L854" s="3">
        <f t="shared" si="66"/>
        <v>78976.800000000003</v>
      </c>
      <c r="M854" s="25">
        <f>IF(J854&lt;'Параметры ПФ'!$N$7+0.01,E854*F854*G854,ROUNDDOWN('Параметры ПФ'!$N$7/IF(H854=0,I854,IF(I854&gt;H854,H854,I854)),0)*G854)</f>
        <v>560</v>
      </c>
      <c r="N854" s="19">
        <f t="shared" si="67"/>
        <v>0</v>
      </c>
      <c r="O854" s="66" t="b">
        <f t="shared" si="68"/>
        <v>1</v>
      </c>
      <c r="P854" s="67">
        <f t="shared" si="69"/>
        <v>72</v>
      </c>
    </row>
    <row r="855" spans="1:16" x14ac:dyDescent="0.45">
      <c r="A855" s="90" t="s">
        <v>71</v>
      </c>
      <c r="B855" s="90" t="s">
        <v>506</v>
      </c>
      <c r="C855" s="90" t="s">
        <v>2</v>
      </c>
      <c r="D855" s="91">
        <v>36</v>
      </c>
      <c r="E855" s="91">
        <v>20</v>
      </c>
      <c r="F855" s="92">
        <v>2</v>
      </c>
      <c r="G855" s="93">
        <v>12</v>
      </c>
      <c r="H855" s="68">
        <f t="array" ref="H855">INDEX('Нормативные затраты по МЗ'!$C$2:$C$132,MATCH(A855&amp;C855,'Нормативные затраты по МЗ'!$A$2:$A$132&amp;'Нормативные затраты по МЗ'!$B$2:$B$132,0))</f>
        <v>141.03</v>
      </c>
      <c r="I855" s="3">
        <f>HLOOKUP($C855,'Параметры ПФ'!$F$3:$K$4,2,FALSE)</f>
        <v>155.04</v>
      </c>
      <c r="J855" s="3">
        <f t="shared" si="65"/>
        <v>5641.2</v>
      </c>
      <c r="K855" s="4">
        <f>IF(J855&lt;'Параметры ПФ'!$N$7+0.01,'Стандартные программы'!J855,ROUNDDOWN('Параметры ПФ'!$N$7/IF(H855=0,I855,IF(I855&gt;H855,H855,I855)),0)*IF(H855=0,I855,IF(I855&gt;H855,H855,I855)))</f>
        <v>5641.2</v>
      </c>
      <c r="L855" s="3">
        <f t="shared" si="66"/>
        <v>67694.399999999994</v>
      </c>
      <c r="M855" s="25">
        <f>IF(J855&lt;'Параметры ПФ'!$N$7+0.01,E855*F855*G855,ROUNDDOWN('Параметры ПФ'!$N$7/IF(H855=0,I855,IF(I855&gt;H855,H855,I855)),0)*G855)</f>
        <v>480</v>
      </c>
      <c r="N855" s="19">
        <f t="shared" si="67"/>
        <v>0</v>
      </c>
      <c r="O855" s="66" t="b">
        <f t="shared" si="68"/>
        <v>1</v>
      </c>
      <c r="P855" s="67">
        <f t="shared" si="69"/>
        <v>72</v>
      </c>
    </row>
    <row r="856" spans="1:16" x14ac:dyDescent="0.45">
      <c r="A856" s="90" t="s">
        <v>71</v>
      </c>
      <c r="B856" s="90" t="s">
        <v>507</v>
      </c>
      <c r="C856" s="90" t="s">
        <v>2</v>
      </c>
      <c r="D856" s="91">
        <v>36</v>
      </c>
      <c r="E856" s="91">
        <v>20</v>
      </c>
      <c r="F856" s="92">
        <v>2</v>
      </c>
      <c r="G856" s="93">
        <v>13</v>
      </c>
      <c r="H856" s="68">
        <f t="array" ref="H856">INDEX('Нормативные затраты по МЗ'!$C$2:$C$132,MATCH(A856&amp;C856,'Нормативные затраты по МЗ'!$A$2:$A$132&amp;'Нормативные затраты по МЗ'!$B$2:$B$132,0))</f>
        <v>141.03</v>
      </c>
      <c r="I856" s="3">
        <f>HLOOKUP($C856,'Параметры ПФ'!$F$3:$K$4,2,FALSE)</f>
        <v>155.04</v>
      </c>
      <c r="J856" s="3">
        <f t="shared" si="65"/>
        <v>5641.2</v>
      </c>
      <c r="K856" s="4">
        <f>IF(J856&lt;'Параметры ПФ'!$N$7+0.01,'Стандартные программы'!J856,ROUNDDOWN('Параметры ПФ'!$N$7/IF(H856=0,I856,IF(I856&gt;H856,H856,I856)),0)*IF(H856=0,I856,IF(I856&gt;H856,H856,I856)))</f>
        <v>5641.2</v>
      </c>
      <c r="L856" s="3">
        <f t="shared" si="66"/>
        <v>73335.600000000006</v>
      </c>
      <c r="M856" s="25">
        <f>IF(J856&lt;'Параметры ПФ'!$N$7+0.01,E856*F856*G856,ROUNDDOWN('Параметры ПФ'!$N$7/IF(H856=0,I856,IF(I856&gt;H856,H856,I856)),0)*G856)</f>
        <v>520</v>
      </c>
      <c r="N856" s="19">
        <f t="shared" si="67"/>
        <v>0</v>
      </c>
      <c r="O856" s="66" t="b">
        <f t="shared" si="68"/>
        <v>1</v>
      </c>
      <c r="P856" s="67">
        <f t="shared" si="69"/>
        <v>72</v>
      </c>
    </row>
    <row r="857" spans="1:16" x14ac:dyDescent="0.45">
      <c r="A857" s="90" t="s">
        <v>71</v>
      </c>
      <c r="B857" s="90" t="s">
        <v>508</v>
      </c>
      <c r="C857" s="90" t="s">
        <v>2</v>
      </c>
      <c r="D857" s="91">
        <v>36</v>
      </c>
      <c r="E857" s="91">
        <v>20</v>
      </c>
      <c r="F857" s="92">
        <v>2</v>
      </c>
      <c r="G857" s="93">
        <v>8</v>
      </c>
      <c r="H857" s="68">
        <f t="array" ref="H857">INDEX('Нормативные затраты по МЗ'!$C$2:$C$132,MATCH(A857&amp;C857,'Нормативные затраты по МЗ'!$A$2:$A$132&amp;'Нормативные затраты по МЗ'!$B$2:$B$132,0))</f>
        <v>141.03</v>
      </c>
      <c r="I857" s="3">
        <f>HLOOKUP($C857,'Параметры ПФ'!$F$3:$K$4,2,FALSE)</f>
        <v>155.04</v>
      </c>
      <c r="J857" s="3">
        <f t="shared" si="65"/>
        <v>5641.2</v>
      </c>
      <c r="K857" s="4">
        <f>IF(J857&lt;'Параметры ПФ'!$N$7+0.01,'Стандартные программы'!J857,ROUNDDOWN('Параметры ПФ'!$N$7/IF(H857=0,I857,IF(I857&gt;H857,H857,I857)),0)*IF(H857=0,I857,IF(I857&gt;H857,H857,I857)))</f>
        <v>5641.2</v>
      </c>
      <c r="L857" s="3">
        <f t="shared" si="66"/>
        <v>45129.599999999999</v>
      </c>
      <c r="M857" s="25">
        <f>IF(J857&lt;'Параметры ПФ'!$N$7+0.01,E857*F857*G857,ROUNDDOWN('Параметры ПФ'!$N$7/IF(H857=0,I857,IF(I857&gt;H857,H857,I857)),0)*G857)</f>
        <v>320</v>
      </c>
      <c r="N857" s="19">
        <f t="shared" si="67"/>
        <v>0</v>
      </c>
      <c r="O857" s="66" t="b">
        <f t="shared" si="68"/>
        <v>1</v>
      </c>
      <c r="P857" s="67">
        <f t="shared" si="69"/>
        <v>72</v>
      </c>
    </row>
    <row r="858" spans="1:16" x14ac:dyDescent="0.45">
      <c r="A858" s="90" t="s">
        <v>71</v>
      </c>
      <c r="B858" s="90" t="s">
        <v>509</v>
      </c>
      <c r="C858" s="90" t="s">
        <v>2</v>
      </c>
      <c r="D858" s="91">
        <v>36</v>
      </c>
      <c r="E858" s="91">
        <v>20</v>
      </c>
      <c r="F858" s="92">
        <v>2</v>
      </c>
      <c r="G858" s="93">
        <v>7</v>
      </c>
      <c r="H858" s="68">
        <f t="array" ref="H858">INDEX('Нормативные затраты по МЗ'!$C$2:$C$132,MATCH(A858&amp;C858,'Нормативные затраты по МЗ'!$A$2:$A$132&amp;'Нормативные затраты по МЗ'!$B$2:$B$132,0))</f>
        <v>141.03</v>
      </c>
      <c r="I858" s="3">
        <f>HLOOKUP($C858,'Параметры ПФ'!$F$3:$K$4,2,FALSE)</f>
        <v>155.04</v>
      </c>
      <c r="J858" s="3">
        <f t="shared" si="65"/>
        <v>5641.2</v>
      </c>
      <c r="K858" s="4">
        <f>IF(J858&lt;'Параметры ПФ'!$N$7+0.01,'Стандартные программы'!J858,ROUNDDOWN('Параметры ПФ'!$N$7/IF(H858=0,I858,IF(I858&gt;H858,H858,I858)),0)*IF(H858=0,I858,IF(I858&gt;H858,H858,I858)))</f>
        <v>5641.2</v>
      </c>
      <c r="L858" s="3">
        <f t="shared" si="66"/>
        <v>39488.400000000001</v>
      </c>
      <c r="M858" s="25">
        <f>IF(J858&lt;'Параметры ПФ'!$N$7+0.01,E858*F858*G858,ROUNDDOWN('Параметры ПФ'!$N$7/IF(H858=0,I858,IF(I858&gt;H858,H858,I858)),0)*G858)</f>
        <v>280</v>
      </c>
      <c r="N858" s="19">
        <f t="shared" si="67"/>
        <v>0</v>
      </c>
      <c r="O858" s="66" t="b">
        <f t="shared" si="68"/>
        <v>1</v>
      </c>
      <c r="P858" s="67">
        <f t="shared" si="69"/>
        <v>72</v>
      </c>
    </row>
    <row r="859" spans="1:16" x14ac:dyDescent="0.45">
      <c r="A859" s="90" t="s">
        <v>71</v>
      </c>
      <c r="B859" s="90" t="s">
        <v>510</v>
      </c>
      <c r="C859" s="90" t="s">
        <v>2</v>
      </c>
      <c r="D859" s="91">
        <v>36</v>
      </c>
      <c r="E859" s="91">
        <v>20</v>
      </c>
      <c r="F859" s="92">
        <v>2</v>
      </c>
      <c r="G859" s="93">
        <v>15</v>
      </c>
      <c r="H859" s="68">
        <f t="array" ref="H859">INDEX('Нормативные затраты по МЗ'!$C$2:$C$132,MATCH(A859&amp;C859,'Нормативные затраты по МЗ'!$A$2:$A$132&amp;'Нормативные затраты по МЗ'!$B$2:$B$132,0))</f>
        <v>141.03</v>
      </c>
      <c r="I859" s="3">
        <f>HLOOKUP($C859,'Параметры ПФ'!$F$3:$K$4,2,FALSE)</f>
        <v>155.04</v>
      </c>
      <c r="J859" s="3">
        <f t="shared" si="65"/>
        <v>5641.2</v>
      </c>
      <c r="K859" s="4">
        <f>IF(J859&lt;'Параметры ПФ'!$N$7+0.01,'Стандартные программы'!J859,ROUNDDOWN('Параметры ПФ'!$N$7/IF(H859=0,I859,IF(I859&gt;H859,H859,I859)),0)*IF(H859=0,I859,IF(I859&gt;H859,H859,I859)))</f>
        <v>5641.2</v>
      </c>
      <c r="L859" s="3">
        <f t="shared" si="66"/>
        <v>84618</v>
      </c>
      <c r="M859" s="25">
        <f>IF(J859&lt;'Параметры ПФ'!$N$7+0.01,E859*F859*G859,ROUNDDOWN('Параметры ПФ'!$N$7/IF(H859=0,I859,IF(I859&gt;H859,H859,I859)),0)*G859)</f>
        <v>600</v>
      </c>
      <c r="N859" s="19">
        <f t="shared" si="67"/>
        <v>0</v>
      </c>
      <c r="O859" s="66" t="b">
        <f t="shared" si="68"/>
        <v>1</v>
      </c>
      <c r="P859" s="67">
        <f t="shared" si="69"/>
        <v>72</v>
      </c>
    </row>
    <row r="860" spans="1:16" x14ac:dyDescent="0.45">
      <c r="A860" s="90" t="s">
        <v>71</v>
      </c>
      <c r="B860" s="90" t="s">
        <v>511</v>
      </c>
      <c r="C860" s="90" t="s">
        <v>2</v>
      </c>
      <c r="D860" s="91">
        <v>36</v>
      </c>
      <c r="E860" s="91">
        <v>20</v>
      </c>
      <c r="F860" s="92">
        <v>2</v>
      </c>
      <c r="G860" s="93">
        <v>15</v>
      </c>
      <c r="H860" s="68">
        <f t="array" ref="H860">INDEX('Нормативные затраты по МЗ'!$C$2:$C$132,MATCH(A860&amp;C860,'Нормативные затраты по МЗ'!$A$2:$A$132&amp;'Нормативные затраты по МЗ'!$B$2:$B$132,0))</f>
        <v>141.03</v>
      </c>
      <c r="I860" s="3">
        <f>HLOOKUP($C860,'Параметры ПФ'!$F$3:$K$4,2,FALSE)</f>
        <v>155.04</v>
      </c>
      <c r="J860" s="3">
        <f t="shared" si="65"/>
        <v>5641.2</v>
      </c>
      <c r="K860" s="4">
        <f>IF(J860&lt;'Параметры ПФ'!$N$7+0.01,'Стандартные программы'!J860,ROUNDDOWN('Параметры ПФ'!$N$7/IF(H860=0,I860,IF(I860&gt;H860,H860,I860)),0)*IF(H860=0,I860,IF(I860&gt;H860,H860,I860)))</f>
        <v>5641.2</v>
      </c>
      <c r="L860" s="3">
        <f t="shared" si="66"/>
        <v>84618</v>
      </c>
      <c r="M860" s="25">
        <f>IF(J860&lt;'Параметры ПФ'!$N$7+0.01,E860*F860*G860,ROUNDDOWN('Параметры ПФ'!$N$7/IF(H860=0,I860,IF(I860&gt;H860,H860,I860)),0)*G860)</f>
        <v>600</v>
      </c>
      <c r="N860" s="19">
        <f t="shared" si="67"/>
        <v>0</v>
      </c>
      <c r="O860" s="66" t="b">
        <f t="shared" si="68"/>
        <v>1</v>
      </c>
      <c r="P860" s="67">
        <f t="shared" si="69"/>
        <v>72</v>
      </c>
    </row>
    <row r="861" spans="1:16" x14ac:dyDescent="0.45">
      <c r="A861" s="90" t="s">
        <v>71</v>
      </c>
      <c r="B861" s="90" t="s">
        <v>512</v>
      </c>
      <c r="C861" s="90" t="s">
        <v>2</v>
      </c>
      <c r="D861" s="91">
        <v>36</v>
      </c>
      <c r="E861" s="91">
        <v>20</v>
      </c>
      <c r="F861" s="92">
        <v>2</v>
      </c>
      <c r="G861" s="93">
        <v>15</v>
      </c>
      <c r="H861" s="68">
        <f t="array" ref="H861">INDEX('Нормативные затраты по МЗ'!$C$2:$C$132,MATCH(A861&amp;C861,'Нормативные затраты по МЗ'!$A$2:$A$132&amp;'Нормативные затраты по МЗ'!$B$2:$B$132,0))</f>
        <v>141.03</v>
      </c>
      <c r="I861" s="3">
        <f>HLOOKUP($C861,'Параметры ПФ'!$F$3:$K$4,2,FALSE)</f>
        <v>155.04</v>
      </c>
      <c r="J861" s="3">
        <f t="shared" si="65"/>
        <v>5641.2</v>
      </c>
      <c r="K861" s="4">
        <f>IF(J861&lt;'Параметры ПФ'!$N$7+0.01,'Стандартные программы'!J861,ROUNDDOWN('Параметры ПФ'!$N$7/IF(H861=0,I861,IF(I861&gt;H861,H861,I861)),0)*IF(H861=0,I861,IF(I861&gt;H861,H861,I861)))</f>
        <v>5641.2</v>
      </c>
      <c r="L861" s="3">
        <f t="shared" si="66"/>
        <v>84618</v>
      </c>
      <c r="M861" s="25">
        <f>IF(J861&lt;'Параметры ПФ'!$N$7+0.01,E861*F861*G861,ROUNDDOWN('Параметры ПФ'!$N$7/IF(H861=0,I861,IF(I861&gt;H861,H861,I861)),0)*G861)</f>
        <v>600</v>
      </c>
      <c r="N861" s="19">
        <f t="shared" si="67"/>
        <v>0</v>
      </c>
      <c r="O861" s="66" t="b">
        <f t="shared" si="68"/>
        <v>1</v>
      </c>
      <c r="P861" s="67">
        <f t="shared" si="69"/>
        <v>72</v>
      </c>
    </row>
    <row r="862" spans="1:16" x14ac:dyDescent="0.45">
      <c r="A862" s="90" t="s">
        <v>71</v>
      </c>
      <c r="B862" s="90" t="s">
        <v>513</v>
      </c>
      <c r="C862" s="90" t="s">
        <v>2</v>
      </c>
      <c r="D862" s="91">
        <v>36</v>
      </c>
      <c r="E862" s="91">
        <v>20</v>
      </c>
      <c r="F862" s="92">
        <v>2</v>
      </c>
      <c r="G862" s="93">
        <v>15</v>
      </c>
      <c r="H862" s="68">
        <f t="array" ref="H862">INDEX('Нормативные затраты по МЗ'!$C$2:$C$132,MATCH(A862&amp;C862,'Нормативные затраты по МЗ'!$A$2:$A$132&amp;'Нормативные затраты по МЗ'!$B$2:$B$132,0))</f>
        <v>141.03</v>
      </c>
      <c r="I862" s="3">
        <f>HLOOKUP($C862,'Параметры ПФ'!$F$3:$K$4,2,FALSE)</f>
        <v>155.04</v>
      </c>
      <c r="J862" s="3">
        <f t="shared" si="65"/>
        <v>5641.2</v>
      </c>
      <c r="K862" s="4">
        <f>IF(J862&lt;'Параметры ПФ'!$N$7+0.01,'Стандартные программы'!J862,ROUNDDOWN('Параметры ПФ'!$N$7/IF(H862=0,I862,IF(I862&gt;H862,H862,I862)),0)*IF(H862=0,I862,IF(I862&gt;H862,H862,I862)))</f>
        <v>5641.2</v>
      </c>
      <c r="L862" s="3">
        <f t="shared" si="66"/>
        <v>84618</v>
      </c>
      <c r="M862" s="25">
        <f>IF(J862&lt;'Параметры ПФ'!$N$7+0.01,E862*F862*G862,ROUNDDOWN('Параметры ПФ'!$N$7/IF(H862=0,I862,IF(I862&gt;H862,H862,I862)),0)*G862)</f>
        <v>600</v>
      </c>
      <c r="N862" s="19">
        <f t="shared" si="67"/>
        <v>0</v>
      </c>
      <c r="O862" s="66" t="b">
        <f t="shared" si="68"/>
        <v>1</v>
      </c>
      <c r="P862" s="67">
        <f t="shared" si="69"/>
        <v>72</v>
      </c>
    </row>
    <row r="863" spans="1:16" x14ac:dyDescent="0.45">
      <c r="A863" s="90" t="s">
        <v>71</v>
      </c>
      <c r="B863" s="90" t="s">
        <v>514</v>
      </c>
      <c r="C863" s="90" t="s">
        <v>2</v>
      </c>
      <c r="D863" s="91">
        <v>36</v>
      </c>
      <c r="E863" s="91">
        <v>20</v>
      </c>
      <c r="F863" s="92">
        <v>2</v>
      </c>
      <c r="G863" s="93">
        <v>10</v>
      </c>
      <c r="H863" s="68">
        <f t="array" ref="H863">INDEX('Нормативные затраты по МЗ'!$C$2:$C$132,MATCH(A863&amp;C863,'Нормативные затраты по МЗ'!$A$2:$A$132&amp;'Нормативные затраты по МЗ'!$B$2:$B$132,0))</f>
        <v>141.03</v>
      </c>
      <c r="I863" s="3">
        <f>HLOOKUP($C863,'Параметры ПФ'!$F$3:$K$4,2,FALSE)</f>
        <v>155.04</v>
      </c>
      <c r="J863" s="3">
        <f t="shared" si="65"/>
        <v>5641.2</v>
      </c>
      <c r="K863" s="4">
        <f>IF(J863&lt;'Параметры ПФ'!$N$7+0.01,'Стандартные программы'!J863,ROUNDDOWN('Параметры ПФ'!$N$7/IF(H863=0,I863,IF(I863&gt;H863,H863,I863)),0)*IF(H863=0,I863,IF(I863&gt;H863,H863,I863)))</f>
        <v>5641.2</v>
      </c>
      <c r="L863" s="3">
        <f t="shared" si="66"/>
        <v>56412</v>
      </c>
      <c r="M863" s="25">
        <f>IF(J863&lt;'Параметры ПФ'!$N$7+0.01,E863*F863*G863,ROUNDDOWN('Параметры ПФ'!$N$7/IF(H863=0,I863,IF(I863&gt;H863,H863,I863)),0)*G863)</f>
        <v>400</v>
      </c>
      <c r="N863" s="19">
        <f t="shared" si="67"/>
        <v>0</v>
      </c>
      <c r="O863" s="66" t="b">
        <f t="shared" si="68"/>
        <v>1</v>
      </c>
      <c r="P863" s="67">
        <f t="shared" si="69"/>
        <v>72</v>
      </c>
    </row>
    <row r="864" spans="1:16" x14ac:dyDescent="0.45">
      <c r="A864" s="90" t="s">
        <v>71</v>
      </c>
      <c r="B864" s="90" t="s">
        <v>516</v>
      </c>
      <c r="C864" s="90" t="s">
        <v>2</v>
      </c>
      <c r="D864" s="91">
        <v>36</v>
      </c>
      <c r="E864" s="91">
        <v>20</v>
      </c>
      <c r="F864" s="92">
        <v>2</v>
      </c>
      <c r="G864" s="93">
        <v>12</v>
      </c>
      <c r="H864" s="68">
        <f t="array" ref="H864">INDEX('Нормативные затраты по МЗ'!$C$2:$C$132,MATCH(A864&amp;C864,'Нормативные затраты по МЗ'!$A$2:$A$132&amp;'Нормативные затраты по МЗ'!$B$2:$B$132,0))</f>
        <v>141.03</v>
      </c>
      <c r="I864" s="3">
        <f>HLOOKUP($C864,'Параметры ПФ'!$F$3:$K$4,2,FALSE)</f>
        <v>155.04</v>
      </c>
      <c r="J864" s="3">
        <f t="shared" si="65"/>
        <v>5641.2</v>
      </c>
      <c r="K864" s="4">
        <f>IF(J864&lt;'Параметры ПФ'!$N$7+0.01,'Стандартные программы'!J864,ROUNDDOWN('Параметры ПФ'!$N$7/IF(H864=0,I864,IF(I864&gt;H864,H864,I864)),0)*IF(H864=0,I864,IF(I864&gt;H864,H864,I864)))</f>
        <v>5641.2</v>
      </c>
      <c r="L864" s="3">
        <f t="shared" si="66"/>
        <v>67694.399999999994</v>
      </c>
      <c r="M864" s="25">
        <f>IF(J864&lt;'Параметры ПФ'!$N$7+0.01,E864*F864*G864,ROUNDDOWN('Параметры ПФ'!$N$7/IF(H864=0,I864,IF(I864&gt;H864,H864,I864)),0)*G864)</f>
        <v>480</v>
      </c>
      <c r="N864" s="19">
        <f t="shared" si="67"/>
        <v>0</v>
      </c>
      <c r="O864" s="66" t="b">
        <f t="shared" si="68"/>
        <v>1</v>
      </c>
      <c r="P864" s="67">
        <f t="shared" si="69"/>
        <v>72</v>
      </c>
    </row>
    <row r="865" spans="1:16" x14ac:dyDescent="0.45">
      <c r="A865" s="90" t="s">
        <v>71</v>
      </c>
      <c r="B865" s="90" t="s">
        <v>517</v>
      </c>
      <c r="C865" s="90" t="s">
        <v>15</v>
      </c>
      <c r="D865" s="91">
        <v>36</v>
      </c>
      <c r="E865" s="91">
        <v>20</v>
      </c>
      <c r="F865" s="92">
        <v>2</v>
      </c>
      <c r="G865" s="93">
        <v>15</v>
      </c>
      <c r="H865" s="68">
        <f t="array" ref="H865">INDEX('Нормативные затраты по МЗ'!$C$2:$C$132,MATCH(A865&amp;C865,'Нормативные затраты по МЗ'!$A$2:$A$132&amp;'Нормативные затраты по МЗ'!$B$2:$B$132,0))</f>
        <v>141.03</v>
      </c>
      <c r="I865" s="3">
        <f>HLOOKUP($C865,'Параметры ПФ'!$F$3:$K$4,2,FALSE)</f>
        <v>155.04</v>
      </c>
      <c r="J865" s="3">
        <f t="shared" si="65"/>
        <v>5641.2</v>
      </c>
      <c r="K865" s="4">
        <f>IF(J865&lt;'Параметры ПФ'!$N$7+0.01,'Стандартные программы'!J865,ROUNDDOWN('Параметры ПФ'!$N$7/IF(H865=0,I865,IF(I865&gt;H865,H865,I865)),0)*IF(H865=0,I865,IF(I865&gt;H865,H865,I865)))</f>
        <v>5641.2</v>
      </c>
      <c r="L865" s="3">
        <f t="shared" si="66"/>
        <v>84618</v>
      </c>
      <c r="M865" s="25">
        <f>IF(J865&lt;'Параметры ПФ'!$N$7+0.01,E865*F865*G865,ROUNDDOWN('Параметры ПФ'!$N$7/IF(H865=0,I865,IF(I865&gt;H865,H865,I865)),0)*G865)</f>
        <v>600</v>
      </c>
      <c r="N865" s="19">
        <f t="shared" si="67"/>
        <v>0</v>
      </c>
      <c r="O865" s="66" t="b">
        <f t="shared" si="68"/>
        <v>1</v>
      </c>
      <c r="P865" s="67">
        <f t="shared" si="69"/>
        <v>72</v>
      </c>
    </row>
    <row r="866" spans="1:16" x14ac:dyDescent="0.45">
      <c r="A866" s="90" t="s">
        <v>71</v>
      </c>
      <c r="B866" s="90" t="s">
        <v>518</v>
      </c>
      <c r="C866" s="90" t="s">
        <v>15</v>
      </c>
      <c r="D866" s="91">
        <v>36</v>
      </c>
      <c r="E866" s="91">
        <v>20</v>
      </c>
      <c r="F866" s="92">
        <v>2</v>
      </c>
      <c r="G866" s="93">
        <v>10</v>
      </c>
      <c r="H866" s="68">
        <f t="array" ref="H866">INDEX('Нормативные затраты по МЗ'!$C$2:$C$132,MATCH(A866&amp;C866,'Нормативные затраты по МЗ'!$A$2:$A$132&amp;'Нормативные затраты по МЗ'!$B$2:$B$132,0))</f>
        <v>141.03</v>
      </c>
      <c r="I866" s="3">
        <f>HLOOKUP($C866,'Параметры ПФ'!$F$3:$K$4,2,FALSE)</f>
        <v>155.04</v>
      </c>
      <c r="J866" s="3">
        <f t="shared" si="65"/>
        <v>5641.2</v>
      </c>
      <c r="K866" s="4">
        <f>IF(J866&lt;'Параметры ПФ'!$N$7+0.01,'Стандартные программы'!J866,ROUNDDOWN('Параметры ПФ'!$N$7/IF(H866=0,I866,IF(I866&gt;H866,H866,I866)),0)*IF(H866=0,I866,IF(I866&gt;H866,H866,I866)))</f>
        <v>5641.2</v>
      </c>
      <c r="L866" s="3">
        <f t="shared" si="66"/>
        <v>56412</v>
      </c>
      <c r="M866" s="25">
        <f>IF(J866&lt;'Параметры ПФ'!$N$7+0.01,E866*F866*G866,ROUNDDOWN('Параметры ПФ'!$N$7/IF(H866=0,I866,IF(I866&gt;H866,H866,I866)),0)*G866)</f>
        <v>400</v>
      </c>
      <c r="N866" s="19">
        <f t="shared" si="67"/>
        <v>0</v>
      </c>
      <c r="O866" s="66" t="b">
        <f t="shared" si="68"/>
        <v>1</v>
      </c>
      <c r="P866" s="67">
        <f t="shared" si="69"/>
        <v>72</v>
      </c>
    </row>
    <row r="867" spans="1:16" x14ac:dyDescent="0.45">
      <c r="A867" s="90" t="s">
        <v>71</v>
      </c>
      <c r="B867" s="90" t="s">
        <v>519</v>
      </c>
      <c r="C867" s="90" t="s">
        <v>14</v>
      </c>
      <c r="D867" s="91">
        <v>36</v>
      </c>
      <c r="E867" s="91">
        <v>20</v>
      </c>
      <c r="F867" s="92">
        <v>2</v>
      </c>
      <c r="G867" s="93">
        <v>10</v>
      </c>
      <c r="H867" s="68">
        <f t="array" ref="H867">INDEX('Нормативные затраты по МЗ'!$C$2:$C$132,MATCH(A867&amp;C867,'Нормативные затраты по МЗ'!$A$2:$A$132&amp;'Нормативные затраты по МЗ'!$B$2:$B$132,0))</f>
        <v>141.03</v>
      </c>
      <c r="I867" s="3">
        <f>HLOOKUP($C867,'Параметры ПФ'!$F$3:$K$4,2,FALSE)</f>
        <v>155.04</v>
      </c>
      <c r="J867" s="3">
        <f t="shared" si="65"/>
        <v>5641.2</v>
      </c>
      <c r="K867" s="4">
        <f>IF(J867&lt;'Параметры ПФ'!$N$7+0.01,'Стандартные программы'!J867,ROUNDDOWN('Параметры ПФ'!$N$7/IF(H867=0,I867,IF(I867&gt;H867,H867,I867)),0)*IF(H867=0,I867,IF(I867&gt;H867,H867,I867)))</f>
        <v>5641.2</v>
      </c>
      <c r="L867" s="3">
        <f t="shared" si="66"/>
        <v>56412</v>
      </c>
      <c r="M867" s="25">
        <f>IF(J867&lt;'Параметры ПФ'!$N$7+0.01,E867*F867*G867,ROUNDDOWN('Параметры ПФ'!$N$7/IF(H867=0,I867,IF(I867&gt;H867,H867,I867)),0)*G867)</f>
        <v>400</v>
      </c>
      <c r="N867" s="19">
        <f t="shared" si="67"/>
        <v>0</v>
      </c>
      <c r="O867" s="66" t="b">
        <f t="shared" si="68"/>
        <v>1</v>
      </c>
      <c r="P867" s="67">
        <f t="shared" si="69"/>
        <v>72</v>
      </c>
    </row>
    <row r="868" spans="1:16" x14ac:dyDescent="0.45">
      <c r="A868" s="90" t="s">
        <v>71</v>
      </c>
      <c r="B868" s="90" t="s">
        <v>520</v>
      </c>
      <c r="C868" s="90" t="s">
        <v>2</v>
      </c>
      <c r="D868" s="91">
        <v>36</v>
      </c>
      <c r="E868" s="91">
        <v>20</v>
      </c>
      <c r="F868" s="92">
        <v>2</v>
      </c>
      <c r="G868" s="93">
        <v>15</v>
      </c>
      <c r="H868" s="68">
        <f t="array" ref="H868">INDEX('Нормативные затраты по МЗ'!$C$2:$C$132,MATCH(A868&amp;C868,'Нормативные затраты по МЗ'!$A$2:$A$132&amp;'Нормативные затраты по МЗ'!$B$2:$B$132,0))</f>
        <v>141.03</v>
      </c>
      <c r="I868" s="3">
        <f>HLOOKUP($C868,'Параметры ПФ'!$F$3:$K$4,2,FALSE)</f>
        <v>155.04</v>
      </c>
      <c r="J868" s="3">
        <f t="shared" si="65"/>
        <v>5641.2</v>
      </c>
      <c r="K868" s="4">
        <f>IF(J868&lt;'Параметры ПФ'!$N$7+0.01,'Стандартные программы'!J868,ROUNDDOWN('Параметры ПФ'!$N$7/IF(H868=0,I868,IF(I868&gt;H868,H868,I868)),0)*IF(H868=0,I868,IF(I868&gt;H868,H868,I868)))</f>
        <v>5641.2</v>
      </c>
      <c r="L868" s="3">
        <f t="shared" si="66"/>
        <v>84618</v>
      </c>
      <c r="M868" s="25">
        <f>IF(J868&lt;'Параметры ПФ'!$N$7+0.01,E868*F868*G868,ROUNDDOWN('Параметры ПФ'!$N$7/IF(H868=0,I868,IF(I868&gt;H868,H868,I868)),0)*G868)</f>
        <v>600</v>
      </c>
      <c r="N868" s="19">
        <f t="shared" si="67"/>
        <v>0</v>
      </c>
      <c r="O868" s="66" t="b">
        <f t="shared" si="68"/>
        <v>1</v>
      </c>
      <c r="P868" s="67">
        <f t="shared" si="69"/>
        <v>72</v>
      </c>
    </row>
    <row r="869" spans="1:16" x14ac:dyDescent="0.45">
      <c r="A869" s="90" t="s">
        <v>71</v>
      </c>
      <c r="B869" s="90" t="s">
        <v>521</v>
      </c>
      <c r="C869" s="90" t="s">
        <v>16</v>
      </c>
      <c r="D869" s="91">
        <v>36</v>
      </c>
      <c r="E869" s="91">
        <v>20</v>
      </c>
      <c r="F869" s="92">
        <v>2</v>
      </c>
      <c r="G869" s="93">
        <v>15</v>
      </c>
      <c r="H869" s="68">
        <f t="array" ref="H869">INDEX('Нормативные затраты по МЗ'!$C$2:$C$132,MATCH(A869&amp;C869,'Нормативные затраты по МЗ'!$A$2:$A$132&amp;'Нормативные затраты по МЗ'!$B$2:$B$132,0))</f>
        <v>141.03</v>
      </c>
      <c r="I869" s="3">
        <f>HLOOKUP($C869,'Параметры ПФ'!$F$3:$K$4,2,FALSE)</f>
        <v>155.04</v>
      </c>
      <c r="J869" s="3">
        <f t="shared" si="65"/>
        <v>5641.2</v>
      </c>
      <c r="K869" s="4">
        <f>IF(J869&lt;'Параметры ПФ'!$N$7+0.01,'Стандартные программы'!J869,ROUNDDOWN('Параметры ПФ'!$N$7/IF(H869=0,I869,IF(I869&gt;H869,H869,I869)),0)*IF(H869=0,I869,IF(I869&gt;H869,H869,I869)))</f>
        <v>5641.2</v>
      </c>
      <c r="L869" s="3">
        <f t="shared" si="66"/>
        <v>84618</v>
      </c>
      <c r="M869" s="25">
        <f>IF(J869&lt;'Параметры ПФ'!$N$7+0.01,E869*F869*G869,ROUNDDOWN('Параметры ПФ'!$N$7/IF(H869=0,I869,IF(I869&gt;H869,H869,I869)),0)*G869)</f>
        <v>600</v>
      </c>
      <c r="N869" s="19">
        <f t="shared" si="67"/>
        <v>0</v>
      </c>
      <c r="O869" s="66" t="b">
        <f t="shared" si="68"/>
        <v>1</v>
      </c>
      <c r="P869" s="67">
        <f t="shared" si="69"/>
        <v>72</v>
      </c>
    </row>
    <row r="870" spans="1:16" x14ac:dyDescent="0.45">
      <c r="A870" s="90" t="s">
        <v>71</v>
      </c>
      <c r="B870" s="90" t="s">
        <v>522</v>
      </c>
      <c r="C870" s="90" t="s">
        <v>16</v>
      </c>
      <c r="D870" s="91">
        <v>36</v>
      </c>
      <c r="E870" s="91">
        <v>20</v>
      </c>
      <c r="F870" s="92">
        <v>2</v>
      </c>
      <c r="G870" s="93">
        <v>15</v>
      </c>
      <c r="H870" s="68">
        <f t="array" ref="H870">INDEX('Нормативные затраты по МЗ'!$C$2:$C$132,MATCH(A870&amp;C870,'Нормативные затраты по МЗ'!$A$2:$A$132&amp;'Нормативные затраты по МЗ'!$B$2:$B$132,0))</f>
        <v>141.03</v>
      </c>
      <c r="I870" s="3">
        <f>HLOOKUP($C870,'Параметры ПФ'!$F$3:$K$4,2,FALSE)</f>
        <v>155.04</v>
      </c>
      <c r="J870" s="3">
        <f t="shared" si="65"/>
        <v>5641.2</v>
      </c>
      <c r="K870" s="4">
        <f>IF(J870&lt;'Параметры ПФ'!$N$7+0.01,'Стандартные программы'!J870,ROUNDDOWN('Параметры ПФ'!$N$7/IF(H870=0,I870,IF(I870&gt;H870,H870,I870)),0)*IF(H870=0,I870,IF(I870&gt;H870,H870,I870)))</f>
        <v>5641.2</v>
      </c>
      <c r="L870" s="3">
        <f t="shared" si="66"/>
        <v>84618</v>
      </c>
      <c r="M870" s="25">
        <f>IF(J870&lt;'Параметры ПФ'!$N$7+0.01,E870*F870*G870,ROUNDDOWN('Параметры ПФ'!$N$7/IF(H870=0,I870,IF(I870&gt;H870,H870,I870)),0)*G870)</f>
        <v>600</v>
      </c>
      <c r="N870" s="19">
        <f t="shared" si="67"/>
        <v>0</v>
      </c>
      <c r="O870" s="66" t="b">
        <f t="shared" si="68"/>
        <v>1</v>
      </c>
      <c r="P870" s="67">
        <f t="shared" si="69"/>
        <v>72</v>
      </c>
    </row>
    <row r="871" spans="1:16" x14ac:dyDescent="0.45">
      <c r="A871" s="90" t="s">
        <v>71</v>
      </c>
      <c r="B871" s="90" t="s">
        <v>523</v>
      </c>
      <c r="C871" s="90" t="s">
        <v>34</v>
      </c>
      <c r="D871" s="91">
        <v>36</v>
      </c>
      <c r="E871" s="91">
        <v>20</v>
      </c>
      <c r="F871" s="92">
        <v>2</v>
      </c>
      <c r="G871" s="93">
        <v>10</v>
      </c>
      <c r="H871" s="68">
        <f t="array" ref="H871">INDEX('Нормативные затраты по МЗ'!$C$2:$C$132,MATCH(A871&amp;C871,'Нормативные затраты по МЗ'!$A$2:$A$132&amp;'Нормативные затраты по МЗ'!$B$2:$B$132,0))</f>
        <v>141.03</v>
      </c>
      <c r="I871" s="3">
        <f>HLOOKUP($C871,'Параметры ПФ'!$F$3:$K$4,2,FALSE)</f>
        <v>155.04</v>
      </c>
      <c r="J871" s="3">
        <f t="shared" si="65"/>
        <v>5641.2</v>
      </c>
      <c r="K871" s="4">
        <f>IF(J871&lt;'Параметры ПФ'!$N$7+0.01,'Стандартные программы'!J871,ROUNDDOWN('Параметры ПФ'!$N$7/IF(H871=0,I871,IF(I871&gt;H871,H871,I871)),0)*IF(H871=0,I871,IF(I871&gt;H871,H871,I871)))</f>
        <v>5641.2</v>
      </c>
      <c r="L871" s="3">
        <f t="shared" si="66"/>
        <v>56412</v>
      </c>
      <c r="M871" s="25">
        <f>IF(J871&lt;'Параметры ПФ'!$N$7+0.01,E871*F871*G871,ROUNDDOWN('Параметры ПФ'!$N$7/IF(H871=0,I871,IF(I871&gt;H871,H871,I871)),0)*G871)</f>
        <v>400</v>
      </c>
      <c r="N871" s="19">
        <f t="shared" si="67"/>
        <v>0</v>
      </c>
      <c r="O871" s="66" t="b">
        <f t="shared" si="68"/>
        <v>1</v>
      </c>
      <c r="P871" s="67">
        <f t="shared" si="69"/>
        <v>72</v>
      </c>
    </row>
    <row r="872" spans="1:16" x14ac:dyDescent="0.45">
      <c r="A872" s="90" t="s">
        <v>71</v>
      </c>
      <c r="B872" s="90" t="s">
        <v>463</v>
      </c>
      <c r="C872" s="90" t="s">
        <v>16</v>
      </c>
      <c r="D872" s="91">
        <v>36</v>
      </c>
      <c r="E872" s="91">
        <v>16</v>
      </c>
      <c r="F872" s="92">
        <v>2</v>
      </c>
      <c r="G872" s="92">
        <v>13</v>
      </c>
      <c r="H872" s="68">
        <f t="array" ref="H872">INDEX('Нормативные затраты по МЗ'!$C$2:$C$132,MATCH(A872&amp;C872,'Нормативные затраты по МЗ'!$A$2:$A$132&amp;'Нормативные затраты по МЗ'!$B$2:$B$132,0))</f>
        <v>141.03</v>
      </c>
      <c r="I872" s="3">
        <f>HLOOKUP($C872,'Параметры ПФ'!$F$3:$K$4,2,FALSE)</f>
        <v>155.04</v>
      </c>
      <c r="J872" s="3">
        <f t="shared" si="65"/>
        <v>4512.96</v>
      </c>
      <c r="K872" s="4">
        <f>IF(J872&lt;'Параметры ПФ'!$N$7+0.01,'Стандартные программы'!J872,ROUNDDOWN('Параметры ПФ'!$N$7/IF(H872=0,I872,IF(I872&gt;H872,H872,I872)),0)*IF(H872=0,I872,IF(I872&gt;H872,H872,I872)))</f>
        <v>4512.96</v>
      </c>
      <c r="L872" s="3">
        <f t="shared" si="66"/>
        <v>58668.480000000003</v>
      </c>
      <c r="M872" s="25">
        <f>IF(J872&lt;'Параметры ПФ'!$N$7+0.01,E872*F872*G872,ROUNDDOWN('Параметры ПФ'!$N$7/IF(H872=0,I872,IF(I872&gt;H872,H872,I872)),0)*G872)</f>
        <v>416</v>
      </c>
      <c r="N872" s="19">
        <f t="shared" si="67"/>
        <v>0</v>
      </c>
      <c r="O872" s="66" t="b">
        <f t="shared" si="68"/>
        <v>1</v>
      </c>
      <c r="P872" s="67">
        <f t="shared" si="69"/>
        <v>72</v>
      </c>
    </row>
    <row r="873" spans="1:16" x14ac:dyDescent="0.45">
      <c r="A873" s="90" t="s">
        <v>71</v>
      </c>
      <c r="B873" s="90" t="s">
        <v>464</v>
      </c>
      <c r="C873" s="90" t="s">
        <v>16</v>
      </c>
      <c r="D873" s="91">
        <v>36</v>
      </c>
      <c r="E873" s="91">
        <v>16</v>
      </c>
      <c r="F873" s="92">
        <v>2</v>
      </c>
      <c r="G873" s="92">
        <v>12</v>
      </c>
      <c r="H873" s="68">
        <f t="array" ref="H873">INDEX('Нормативные затраты по МЗ'!$C$2:$C$132,MATCH(A873&amp;C873,'Нормативные затраты по МЗ'!$A$2:$A$132&amp;'Нормативные затраты по МЗ'!$B$2:$B$132,0))</f>
        <v>141.03</v>
      </c>
      <c r="I873" s="3">
        <f>HLOOKUP($C873,'Параметры ПФ'!$F$3:$K$4,2,FALSE)</f>
        <v>155.04</v>
      </c>
      <c r="J873" s="3">
        <f t="shared" si="65"/>
        <v>4512.96</v>
      </c>
      <c r="K873" s="4">
        <f>IF(J873&lt;'Параметры ПФ'!$N$7+0.01,'Стандартные программы'!J873,ROUNDDOWN('Параметры ПФ'!$N$7/IF(H873=0,I873,IF(I873&gt;H873,H873,I873)),0)*IF(H873=0,I873,IF(I873&gt;H873,H873,I873)))</f>
        <v>4512.96</v>
      </c>
      <c r="L873" s="3">
        <f t="shared" si="66"/>
        <v>54155.519999999997</v>
      </c>
      <c r="M873" s="25">
        <f>IF(J873&lt;'Параметры ПФ'!$N$7+0.01,E873*F873*G873,ROUNDDOWN('Параметры ПФ'!$N$7/IF(H873=0,I873,IF(I873&gt;H873,H873,I873)),0)*G873)</f>
        <v>384</v>
      </c>
      <c r="N873" s="19">
        <f t="shared" si="67"/>
        <v>0</v>
      </c>
      <c r="O873" s="66" t="b">
        <f t="shared" si="68"/>
        <v>1</v>
      </c>
      <c r="P873" s="67">
        <f t="shared" si="69"/>
        <v>72</v>
      </c>
    </row>
    <row r="874" spans="1:16" x14ac:dyDescent="0.45">
      <c r="A874" s="90" t="s">
        <v>71</v>
      </c>
      <c r="B874" s="90" t="s">
        <v>465</v>
      </c>
      <c r="C874" s="90" t="s">
        <v>16</v>
      </c>
      <c r="D874" s="91">
        <v>36</v>
      </c>
      <c r="E874" s="91">
        <v>16</v>
      </c>
      <c r="F874" s="92">
        <v>2</v>
      </c>
      <c r="G874" s="92">
        <v>12</v>
      </c>
      <c r="H874" s="68">
        <f t="array" ref="H874">INDEX('Нормативные затраты по МЗ'!$C$2:$C$132,MATCH(A874&amp;C874,'Нормативные затраты по МЗ'!$A$2:$A$132&amp;'Нормативные затраты по МЗ'!$B$2:$B$132,0))</f>
        <v>141.03</v>
      </c>
      <c r="I874" s="3">
        <f>HLOOKUP($C874,'Параметры ПФ'!$F$3:$K$4,2,FALSE)</f>
        <v>155.04</v>
      </c>
      <c r="J874" s="3">
        <f t="shared" si="65"/>
        <v>4512.96</v>
      </c>
      <c r="K874" s="4">
        <f>IF(J874&lt;'Параметры ПФ'!$N$7+0.01,'Стандартные программы'!J874,ROUNDDOWN('Параметры ПФ'!$N$7/IF(H874=0,I874,IF(I874&gt;H874,H874,I874)),0)*IF(H874=0,I874,IF(I874&gt;H874,H874,I874)))</f>
        <v>4512.96</v>
      </c>
      <c r="L874" s="3">
        <f t="shared" si="66"/>
        <v>54155.519999999997</v>
      </c>
      <c r="M874" s="25">
        <f>IF(J874&lt;'Параметры ПФ'!$N$7+0.01,E874*F874*G874,ROUNDDOWN('Параметры ПФ'!$N$7/IF(H874=0,I874,IF(I874&gt;H874,H874,I874)),0)*G874)</f>
        <v>384</v>
      </c>
      <c r="N874" s="19">
        <f t="shared" si="67"/>
        <v>0</v>
      </c>
      <c r="O874" s="66" t="b">
        <f t="shared" si="68"/>
        <v>1</v>
      </c>
      <c r="P874" s="67">
        <f t="shared" si="69"/>
        <v>72</v>
      </c>
    </row>
    <row r="875" spans="1:16" x14ac:dyDescent="0.45">
      <c r="A875" s="90" t="s">
        <v>71</v>
      </c>
      <c r="B875" s="90" t="s">
        <v>466</v>
      </c>
      <c r="C875" s="90" t="s">
        <v>15</v>
      </c>
      <c r="D875" s="91">
        <v>36</v>
      </c>
      <c r="E875" s="91">
        <v>16</v>
      </c>
      <c r="F875" s="92">
        <v>2</v>
      </c>
      <c r="G875" s="92">
        <v>15</v>
      </c>
      <c r="H875" s="68">
        <f t="array" ref="H875">INDEX('Нормативные затраты по МЗ'!$C$2:$C$132,MATCH(A875&amp;C875,'Нормативные затраты по МЗ'!$A$2:$A$132&amp;'Нормативные затраты по МЗ'!$B$2:$B$132,0))</f>
        <v>141.03</v>
      </c>
      <c r="I875" s="3">
        <f>HLOOKUP($C875,'Параметры ПФ'!$F$3:$K$4,2,FALSE)</f>
        <v>155.04</v>
      </c>
      <c r="J875" s="3">
        <f t="shared" si="65"/>
        <v>4512.96</v>
      </c>
      <c r="K875" s="4">
        <f>IF(J875&lt;'Параметры ПФ'!$N$7+0.01,'Стандартные программы'!J875,ROUNDDOWN('Параметры ПФ'!$N$7/IF(H875=0,I875,IF(I875&gt;H875,H875,I875)),0)*IF(H875=0,I875,IF(I875&gt;H875,H875,I875)))</f>
        <v>4512.96</v>
      </c>
      <c r="L875" s="3">
        <f t="shared" si="66"/>
        <v>67694.399999999994</v>
      </c>
      <c r="M875" s="25">
        <f>IF(J875&lt;'Параметры ПФ'!$N$7+0.01,E875*F875*G875,ROUNDDOWN('Параметры ПФ'!$N$7/IF(H875=0,I875,IF(I875&gt;H875,H875,I875)),0)*G875)</f>
        <v>480</v>
      </c>
      <c r="N875" s="19">
        <f t="shared" si="67"/>
        <v>0</v>
      </c>
      <c r="O875" s="66" t="b">
        <f t="shared" si="68"/>
        <v>1</v>
      </c>
      <c r="P875" s="67">
        <f t="shared" si="69"/>
        <v>72</v>
      </c>
    </row>
    <row r="876" spans="1:16" x14ac:dyDescent="0.45">
      <c r="A876" s="90" t="s">
        <v>71</v>
      </c>
      <c r="B876" s="90" t="s">
        <v>467</v>
      </c>
      <c r="C876" s="90" t="s">
        <v>34</v>
      </c>
      <c r="D876" s="91">
        <v>36</v>
      </c>
      <c r="E876" s="91">
        <v>16</v>
      </c>
      <c r="F876" s="92">
        <v>2</v>
      </c>
      <c r="G876" s="92">
        <v>15</v>
      </c>
      <c r="H876" s="68">
        <f t="array" ref="H876">INDEX('Нормативные затраты по МЗ'!$C$2:$C$132,MATCH(A876&amp;C876,'Нормативные затраты по МЗ'!$A$2:$A$132&amp;'Нормативные затраты по МЗ'!$B$2:$B$132,0))</f>
        <v>141.03</v>
      </c>
      <c r="I876" s="3">
        <f>HLOOKUP($C876,'Параметры ПФ'!$F$3:$K$4,2,FALSE)</f>
        <v>155.04</v>
      </c>
      <c r="J876" s="3">
        <f t="shared" si="65"/>
        <v>4512.96</v>
      </c>
      <c r="K876" s="4">
        <f>IF(J876&lt;'Параметры ПФ'!$N$7+0.01,'Стандартные программы'!J876,ROUNDDOWN('Параметры ПФ'!$N$7/IF(H876=0,I876,IF(I876&gt;H876,H876,I876)),0)*IF(H876=0,I876,IF(I876&gt;H876,H876,I876)))</f>
        <v>4512.96</v>
      </c>
      <c r="L876" s="3">
        <f t="shared" si="66"/>
        <v>67694.399999999994</v>
      </c>
      <c r="M876" s="25">
        <f>IF(J876&lt;'Параметры ПФ'!$N$7+0.01,E876*F876*G876,ROUNDDOWN('Параметры ПФ'!$N$7/IF(H876=0,I876,IF(I876&gt;H876,H876,I876)),0)*G876)</f>
        <v>480</v>
      </c>
      <c r="N876" s="19">
        <f t="shared" si="67"/>
        <v>0</v>
      </c>
      <c r="O876" s="66" t="b">
        <f t="shared" si="68"/>
        <v>1</v>
      </c>
      <c r="P876" s="67">
        <f t="shared" si="69"/>
        <v>72</v>
      </c>
    </row>
    <row r="877" spans="1:16" x14ac:dyDescent="0.45">
      <c r="A877" s="90" t="s">
        <v>71</v>
      </c>
      <c r="B877" s="90" t="s">
        <v>468</v>
      </c>
      <c r="C877" s="90" t="s">
        <v>34</v>
      </c>
      <c r="D877" s="91">
        <v>36</v>
      </c>
      <c r="E877" s="91">
        <v>16</v>
      </c>
      <c r="F877" s="92">
        <v>2</v>
      </c>
      <c r="G877" s="92">
        <v>15</v>
      </c>
      <c r="H877" s="68">
        <f t="array" ref="H877">INDEX('Нормативные затраты по МЗ'!$C$2:$C$132,MATCH(A877&amp;C877,'Нормативные затраты по МЗ'!$A$2:$A$132&amp;'Нормативные затраты по МЗ'!$B$2:$B$132,0))</f>
        <v>141.03</v>
      </c>
      <c r="I877" s="3">
        <f>HLOOKUP($C877,'Параметры ПФ'!$F$3:$K$4,2,FALSE)</f>
        <v>155.04</v>
      </c>
      <c r="J877" s="3">
        <f t="shared" si="65"/>
        <v>4512.96</v>
      </c>
      <c r="K877" s="4">
        <f>IF(J877&lt;'Параметры ПФ'!$N$7+0.01,'Стандартные программы'!J877,ROUNDDOWN('Параметры ПФ'!$N$7/IF(H877=0,I877,IF(I877&gt;H877,H877,I877)),0)*IF(H877=0,I877,IF(I877&gt;H877,H877,I877)))</f>
        <v>4512.96</v>
      </c>
      <c r="L877" s="3">
        <f t="shared" si="66"/>
        <v>67694.399999999994</v>
      </c>
      <c r="M877" s="25">
        <f>IF(J877&lt;'Параметры ПФ'!$N$7+0.01,E877*F877*G877,ROUNDDOWN('Параметры ПФ'!$N$7/IF(H877=0,I877,IF(I877&gt;H877,H877,I877)),0)*G877)</f>
        <v>480</v>
      </c>
      <c r="N877" s="19">
        <f t="shared" si="67"/>
        <v>0</v>
      </c>
      <c r="O877" s="66" t="b">
        <f t="shared" si="68"/>
        <v>1</v>
      </c>
      <c r="P877" s="67">
        <f t="shared" si="69"/>
        <v>72</v>
      </c>
    </row>
    <row r="878" spans="1:16" x14ac:dyDescent="0.45">
      <c r="A878" s="90" t="s">
        <v>71</v>
      </c>
      <c r="B878" s="90" t="s">
        <v>2307</v>
      </c>
      <c r="C878" s="90" t="s">
        <v>15</v>
      </c>
      <c r="D878" s="91">
        <v>36</v>
      </c>
      <c r="E878" s="91">
        <v>16</v>
      </c>
      <c r="F878" s="92">
        <v>2</v>
      </c>
      <c r="G878" s="92">
        <v>15</v>
      </c>
      <c r="H878" s="68">
        <f t="array" ref="H878">INDEX('Нормативные затраты по МЗ'!$C$2:$C$132,MATCH(A878&amp;C878,'Нормативные затраты по МЗ'!$A$2:$A$132&amp;'Нормативные затраты по МЗ'!$B$2:$B$132,0))</f>
        <v>141.03</v>
      </c>
      <c r="I878" s="3">
        <f>HLOOKUP($C878,'Параметры ПФ'!$F$3:$K$4,2,FALSE)</f>
        <v>155.04</v>
      </c>
      <c r="J878" s="3">
        <f t="shared" si="65"/>
        <v>4512.96</v>
      </c>
      <c r="K878" s="4">
        <f>IF(J878&lt;'Параметры ПФ'!$N$7+0.01,'Стандартные программы'!J878,ROUNDDOWN('Параметры ПФ'!$N$7/IF(H878=0,I878,IF(I878&gt;H878,H878,I878)),0)*IF(H878=0,I878,IF(I878&gt;H878,H878,I878)))</f>
        <v>4512.96</v>
      </c>
      <c r="L878" s="3">
        <f t="shared" si="66"/>
        <v>67694.399999999994</v>
      </c>
      <c r="M878" s="25">
        <f>IF(J878&lt;'Параметры ПФ'!$N$7+0.01,E878*F878*G878,ROUNDDOWN('Параметры ПФ'!$N$7/IF(H878=0,I878,IF(I878&gt;H878,H878,I878)),0)*G878)</f>
        <v>480</v>
      </c>
      <c r="N878" s="19">
        <f t="shared" si="67"/>
        <v>0</v>
      </c>
      <c r="O878" s="66" t="b">
        <f t="shared" si="68"/>
        <v>1</v>
      </c>
      <c r="P878" s="67">
        <f t="shared" si="69"/>
        <v>72</v>
      </c>
    </row>
    <row r="879" spans="1:16" x14ac:dyDescent="0.45">
      <c r="A879" s="90" t="s">
        <v>71</v>
      </c>
      <c r="B879" s="90" t="s">
        <v>469</v>
      </c>
      <c r="C879" s="90" t="s">
        <v>15</v>
      </c>
      <c r="D879" s="91">
        <v>36</v>
      </c>
      <c r="E879" s="91">
        <v>16</v>
      </c>
      <c r="F879" s="92">
        <v>2</v>
      </c>
      <c r="G879" s="92">
        <v>15</v>
      </c>
      <c r="H879" s="68">
        <f t="array" ref="H879">INDEX('Нормативные затраты по МЗ'!$C$2:$C$132,MATCH(A879&amp;C879,'Нормативные затраты по МЗ'!$A$2:$A$132&amp;'Нормативные затраты по МЗ'!$B$2:$B$132,0))</f>
        <v>141.03</v>
      </c>
      <c r="I879" s="3">
        <f>HLOOKUP($C879,'Параметры ПФ'!$F$3:$K$4,2,FALSE)</f>
        <v>155.04</v>
      </c>
      <c r="J879" s="3">
        <f t="shared" si="65"/>
        <v>4512.96</v>
      </c>
      <c r="K879" s="4">
        <f>IF(J879&lt;'Параметры ПФ'!$N$7+0.01,'Стандартные программы'!J879,ROUNDDOWN('Параметры ПФ'!$N$7/IF(H879=0,I879,IF(I879&gt;H879,H879,I879)),0)*IF(H879=0,I879,IF(I879&gt;H879,H879,I879)))</f>
        <v>4512.96</v>
      </c>
      <c r="L879" s="3">
        <f t="shared" si="66"/>
        <v>67694.399999999994</v>
      </c>
      <c r="M879" s="25">
        <f>IF(J879&lt;'Параметры ПФ'!$N$7+0.01,E879*F879*G879,ROUNDDOWN('Параметры ПФ'!$N$7/IF(H879=0,I879,IF(I879&gt;H879,H879,I879)),0)*G879)</f>
        <v>480</v>
      </c>
      <c r="N879" s="19">
        <f t="shared" si="67"/>
        <v>0</v>
      </c>
      <c r="O879" s="66" t="b">
        <f t="shared" si="68"/>
        <v>1</v>
      </c>
      <c r="P879" s="67">
        <f t="shared" si="69"/>
        <v>72</v>
      </c>
    </row>
    <row r="880" spans="1:16" x14ac:dyDescent="0.45">
      <c r="A880" s="90" t="s">
        <v>71</v>
      </c>
      <c r="B880" s="90" t="s">
        <v>470</v>
      </c>
      <c r="C880" s="90" t="s">
        <v>15</v>
      </c>
      <c r="D880" s="91">
        <v>36</v>
      </c>
      <c r="E880" s="91">
        <v>16</v>
      </c>
      <c r="F880" s="92">
        <v>2</v>
      </c>
      <c r="G880" s="92">
        <v>15</v>
      </c>
      <c r="H880" s="68">
        <f t="array" ref="H880">INDEX('Нормативные затраты по МЗ'!$C$2:$C$132,MATCH(A880&amp;C880,'Нормативные затраты по МЗ'!$A$2:$A$132&amp;'Нормативные затраты по МЗ'!$B$2:$B$132,0))</f>
        <v>141.03</v>
      </c>
      <c r="I880" s="3">
        <f>HLOOKUP($C880,'Параметры ПФ'!$F$3:$K$4,2,FALSE)</f>
        <v>155.04</v>
      </c>
      <c r="J880" s="3">
        <f t="shared" si="65"/>
        <v>4512.96</v>
      </c>
      <c r="K880" s="4">
        <f>IF(J880&lt;'Параметры ПФ'!$N$7+0.01,'Стандартные программы'!J880,ROUNDDOWN('Параметры ПФ'!$N$7/IF(H880=0,I880,IF(I880&gt;H880,H880,I880)),0)*IF(H880=0,I880,IF(I880&gt;H880,H880,I880)))</f>
        <v>4512.96</v>
      </c>
      <c r="L880" s="3">
        <f t="shared" si="66"/>
        <v>67694.399999999994</v>
      </c>
      <c r="M880" s="25">
        <f>IF(J880&lt;'Параметры ПФ'!$N$7+0.01,E880*F880*G880,ROUNDDOWN('Параметры ПФ'!$N$7/IF(H880=0,I880,IF(I880&gt;H880,H880,I880)),0)*G880)</f>
        <v>480</v>
      </c>
      <c r="N880" s="19">
        <f t="shared" si="67"/>
        <v>0</v>
      </c>
      <c r="O880" s="66" t="b">
        <f t="shared" si="68"/>
        <v>1</v>
      </c>
      <c r="P880" s="67">
        <f t="shared" si="69"/>
        <v>72</v>
      </c>
    </row>
    <row r="881" spans="1:16" x14ac:dyDescent="0.45">
      <c r="A881" s="90" t="s">
        <v>71</v>
      </c>
      <c r="B881" s="90" t="s">
        <v>471</v>
      </c>
      <c r="C881" s="90" t="s">
        <v>15</v>
      </c>
      <c r="D881" s="91">
        <v>36</v>
      </c>
      <c r="E881" s="91">
        <v>16</v>
      </c>
      <c r="F881" s="92">
        <v>2</v>
      </c>
      <c r="G881" s="92">
        <v>15</v>
      </c>
      <c r="H881" s="68">
        <f t="array" ref="H881">INDEX('Нормативные затраты по МЗ'!$C$2:$C$132,MATCH(A881&amp;C881,'Нормативные затраты по МЗ'!$A$2:$A$132&amp;'Нормативные затраты по МЗ'!$B$2:$B$132,0))</f>
        <v>141.03</v>
      </c>
      <c r="I881" s="3">
        <f>HLOOKUP($C881,'Параметры ПФ'!$F$3:$K$4,2,FALSE)</f>
        <v>155.04</v>
      </c>
      <c r="J881" s="3">
        <f t="shared" si="65"/>
        <v>4512.96</v>
      </c>
      <c r="K881" s="4">
        <f>IF(J881&lt;'Параметры ПФ'!$N$7+0.01,'Стандартные программы'!J881,ROUNDDOWN('Параметры ПФ'!$N$7/IF(H881=0,I881,IF(I881&gt;H881,H881,I881)),0)*IF(H881=0,I881,IF(I881&gt;H881,H881,I881)))</f>
        <v>4512.96</v>
      </c>
      <c r="L881" s="3">
        <f t="shared" si="66"/>
        <v>67694.399999999994</v>
      </c>
      <c r="M881" s="25">
        <f>IF(J881&lt;'Параметры ПФ'!$N$7+0.01,E881*F881*G881,ROUNDDOWN('Параметры ПФ'!$N$7/IF(H881=0,I881,IF(I881&gt;H881,H881,I881)),0)*G881)</f>
        <v>480</v>
      </c>
      <c r="N881" s="19">
        <f t="shared" si="67"/>
        <v>0</v>
      </c>
      <c r="O881" s="66" t="b">
        <f t="shared" si="68"/>
        <v>1</v>
      </c>
      <c r="P881" s="67">
        <f t="shared" si="69"/>
        <v>72</v>
      </c>
    </row>
    <row r="882" spans="1:16" x14ac:dyDescent="0.45">
      <c r="A882" s="90" t="s">
        <v>71</v>
      </c>
      <c r="B882" s="90" t="s">
        <v>472</v>
      </c>
      <c r="C882" s="90" t="s">
        <v>15</v>
      </c>
      <c r="D882" s="91">
        <v>36</v>
      </c>
      <c r="E882" s="91">
        <v>16</v>
      </c>
      <c r="F882" s="92">
        <v>2</v>
      </c>
      <c r="G882" s="92">
        <v>15</v>
      </c>
      <c r="H882" s="68">
        <f t="array" ref="H882">INDEX('Нормативные затраты по МЗ'!$C$2:$C$132,MATCH(A882&amp;C882,'Нормативные затраты по МЗ'!$A$2:$A$132&amp;'Нормативные затраты по МЗ'!$B$2:$B$132,0))</f>
        <v>141.03</v>
      </c>
      <c r="I882" s="3">
        <f>HLOOKUP($C882,'Параметры ПФ'!$F$3:$K$4,2,FALSE)</f>
        <v>155.04</v>
      </c>
      <c r="J882" s="3">
        <f t="shared" si="65"/>
        <v>4512.96</v>
      </c>
      <c r="K882" s="4">
        <f>IF(J882&lt;'Параметры ПФ'!$N$7+0.01,'Стандартные программы'!J882,ROUNDDOWN('Параметры ПФ'!$N$7/IF(H882=0,I882,IF(I882&gt;H882,H882,I882)),0)*IF(H882=0,I882,IF(I882&gt;H882,H882,I882)))</f>
        <v>4512.96</v>
      </c>
      <c r="L882" s="3">
        <f t="shared" si="66"/>
        <v>67694.399999999994</v>
      </c>
      <c r="M882" s="25">
        <f>IF(J882&lt;'Параметры ПФ'!$N$7+0.01,E882*F882*G882,ROUNDDOWN('Параметры ПФ'!$N$7/IF(H882=0,I882,IF(I882&gt;H882,H882,I882)),0)*G882)</f>
        <v>480</v>
      </c>
      <c r="N882" s="19">
        <f t="shared" si="67"/>
        <v>0</v>
      </c>
      <c r="O882" s="66" t="b">
        <f t="shared" si="68"/>
        <v>1</v>
      </c>
      <c r="P882" s="67">
        <f t="shared" si="69"/>
        <v>72</v>
      </c>
    </row>
    <row r="883" spans="1:16" x14ac:dyDescent="0.45">
      <c r="A883" s="90" t="s">
        <v>71</v>
      </c>
      <c r="B883" s="90" t="s">
        <v>477</v>
      </c>
      <c r="C883" s="90" t="s">
        <v>15</v>
      </c>
      <c r="D883" s="91">
        <v>36</v>
      </c>
      <c r="E883" s="91">
        <v>16</v>
      </c>
      <c r="F883" s="92">
        <v>2</v>
      </c>
      <c r="G883" s="92">
        <v>15</v>
      </c>
      <c r="H883" s="68">
        <f t="array" ref="H883">INDEX('Нормативные затраты по МЗ'!$C$2:$C$132,MATCH(A883&amp;C883,'Нормативные затраты по МЗ'!$A$2:$A$132&amp;'Нормативные затраты по МЗ'!$B$2:$B$132,0))</f>
        <v>141.03</v>
      </c>
      <c r="I883" s="3">
        <f>HLOOKUP($C883,'Параметры ПФ'!$F$3:$K$4,2,FALSE)</f>
        <v>155.04</v>
      </c>
      <c r="J883" s="3">
        <f t="shared" si="65"/>
        <v>4512.96</v>
      </c>
      <c r="K883" s="4">
        <f>IF(J883&lt;'Параметры ПФ'!$N$7+0.01,'Стандартные программы'!J883,ROUNDDOWN('Параметры ПФ'!$N$7/IF(H883=0,I883,IF(I883&gt;H883,H883,I883)),0)*IF(H883=0,I883,IF(I883&gt;H883,H883,I883)))</f>
        <v>4512.96</v>
      </c>
      <c r="L883" s="3">
        <f t="shared" si="66"/>
        <v>67694.399999999994</v>
      </c>
      <c r="M883" s="25">
        <f>IF(J883&lt;'Параметры ПФ'!$N$7+0.01,E883*F883*G883,ROUNDDOWN('Параметры ПФ'!$N$7/IF(H883=0,I883,IF(I883&gt;H883,H883,I883)),0)*G883)</f>
        <v>480</v>
      </c>
      <c r="N883" s="19">
        <f t="shared" si="67"/>
        <v>0</v>
      </c>
      <c r="O883" s="66" t="b">
        <f t="shared" si="68"/>
        <v>1</v>
      </c>
      <c r="P883" s="67">
        <f t="shared" si="69"/>
        <v>72</v>
      </c>
    </row>
    <row r="884" spans="1:16" x14ac:dyDescent="0.45">
      <c r="A884" s="90" t="s">
        <v>71</v>
      </c>
      <c r="B884" s="90" t="s">
        <v>299</v>
      </c>
      <c r="C884" s="90" t="s">
        <v>15</v>
      </c>
      <c r="D884" s="91">
        <v>36</v>
      </c>
      <c r="E884" s="91">
        <v>16</v>
      </c>
      <c r="F884" s="92">
        <v>2</v>
      </c>
      <c r="G884" s="92">
        <v>15</v>
      </c>
      <c r="H884" s="68">
        <f t="array" ref="H884">INDEX('Нормативные затраты по МЗ'!$C$2:$C$132,MATCH(A884&amp;C884,'Нормативные затраты по МЗ'!$A$2:$A$132&amp;'Нормативные затраты по МЗ'!$B$2:$B$132,0))</f>
        <v>141.03</v>
      </c>
      <c r="I884" s="3">
        <f>HLOOKUP($C884,'Параметры ПФ'!$F$3:$K$4,2,FALSE)</f>
        <v>155.04</v>
      </c>
      <c r="J884" s="3">
        <f t="shared" si="65"/>
        <v>4512.96</v>
      </c>
      <c r="K884" s="4">
        <f>IF(J884&lt;'Параметры ПФ'!$N$7+0.01,'Стандартные программы'!J884,ROUNDDOWN('Параметры ПФ'!$N$7/IF(H884=0,I884,IF(I884&gt;H884,H884,I884)),0)*IF(H884=0,I884,IF(I884&gt;H884,H884,I884)))</f>
        <v>4512.96</v>
      </c>
      <c r="L884" s="3">
        <f t="shared" si="66"/>
        <v>67694.399999999994</v>
      </c>
      <c r="M884" s="25">
        <f>IF(J884&lt;'Параметры ПФ'!$N$7+0.01,E884*F884*G884,ROUNDDOWN('Параметры ПФ'!$N$7/IF(H884=0,I884,IF(I884&gt;H884,H884,I884)),0)*G884)</f>
        <v>480</v>
      </c>
      <c r="N884" s="19">
        <f t="shared" si="67"/>
        <v>0</v>
      </c>
      <c r="O884" s="66" t="b">
        <f t="shared" si="68"/>
        <v>1</v>
      </c>
      <c r="P884" s="67">
        <f t="shared" si="69"/>
        <v>72</v>
      </c>
    </row>
    <row r="885" spans="1:16" x14ac:dyDescent="0.45">
      <c r="A885" s="90" t="s">
        <v>71</v>
      </c>
      <c r="B885" s="90" t="s">
        <v>480</v>
      </c>
      <c r="C885" s="90" t="s">
        <v>15</v>
      </c>
      <c r="D885" s="91">
        <v>36</v>
      </c>
      <c r="E885" s="91">
        <v>16</v>
      </c>
      <c r="F885" s="92">
        <v>2</v>
      </c>
      <c r="G885" s="92">
        <v>15</v>
      </c>
      <c r="H885" s="68">
        <f t="array" ref="H885">INDEX('Нормативные затраты по МЗ'!$C$2:$C$132,MATCH(A885&amp;C885,'Нормативные затраты по МЗ'!$A$2:$A$132&amp;'Нормативные затраты по МЗ'!$B$2:$B$132,0))</f>
        <v>141.03</v>
      </c>
      <c r="I885" s="3">
        <f>HLOOKUP($C885,'Параметры ПФ'!$F$3:$K$4,2,FALSE)</f>
        <v>155.04</v>
      </c>
      <c r="J885" s="3">
        <f t="shared" si="65"/>
        <v>4512.96</v>
      </c>
      <c r="K885" s="4">
        <f>IF(J885&lt;'Параметры ПФ'!$N$7+0.01,'Стандартные программы'!J885,ROUNDDOWN('Параметры ПФ'!$N$7/IF(H885=0,I885,IF(I885&gt;H885,H885,I885)),0)*IF(H885=0,I885,IF(I885&gt;H885,H885,I885)))</f>
        <v>4512.96</v>
      </c>
      <c r="L885" s="3">
        <f t="shared" si="66"/>
        <v>67694.399999999994</v>
      </c>
      <c r="M885" s="25">
        <f>IF(J885&lt;'Параметры ПФ'!$N$7+0.01,E885*F885*G885,ROUNDDOWN('Параметры ПФ'!$N$7/IF(H885=0,I885,IF(I885&gt;H885,H885,I885)),0)*G885)</f>
        <v>480</v>
      </c>
      <c r="N885" s="19">
        <f t="shared" si="67"/>
        <v>0</v>
      </c>
      <c r="O885" s="66" t="b">
        <f t="shared" si="68"/>
        <v>1</v>
      </c>
      <c r="P885" s="67">
        <f t="shared" si="69"/>
        <v>72</v>
      </c>
    </row>
    <row r="886" spans="1:16" x14ac:dyDescent="0.45">
      <c r="A886" s="90" t="s">
        <v>71</v>
      </c>
      <c r="B886" s="90" t="s">
        <v>481</v>
      </c>
      <c r="C886" s="90" t="s">
        <v>15</v>
      </c>
      <c r="D886" s="91">
        <v>36</v>
      </c>
      <c r="E886" s="91">
        <v>16</v>
      </c>
      <c r="F886" s="92">
        <v>2</v>
      </c>
      <c r="G886" s="92">
        <v>15</v>
      </c>
      <c r="H886" s="68">
        <f t="array" ref="H886">INDEX('Нормативные затраты по МЗ'!$C$2:$C$132,MATCH(A886&amp;C886,'Нормативные затраты по МЗ'!$A$2:$A$132&amp;'Нормативные затраты по МЗ'!$B$2:$B$132,0))</f>
        <v>141.03</v>
      </c>
      <c r="I886" s="3">
        <f>HLOOKUP($C886,'Параметры ПФ'!$F$3:$K$4,2,FALSE)</f>
        <v>155.04</v>
      </c>
      <c r="J886" s="3">
        <f t="shared" si="65"/>
        <v>4512.96</v>
      </c>
      <c r="K886" s="4">
        <f>IF(J886&lt;'Параметры ПФ'!$N$7+0.01,'Стандартные программы'!J886,ROUNDDOWN('Параметры ПФ'!$N$7/IF(H886=0,I886,IF(I886&gt;H886,H886,I886)),0)*IF(H886=0,I886,IF(I886&gt;H886,H886,I886)))</f>
        <v>4512.96</v>
      </c>
      <c r="L886" s="3">
        <f t="shared" si="66"/>
        <v>67694.399999999994</v>
      </c>
      <c r="M886" s="25">
        <f>IF(J886&lt;'Параметры ПФ'!$N$7+0.01,E886*F886*G886,ROUNDDOWN('Параметры ПФ'!$N$7/IF(H886=0,I886,IF(I886&gt;H886,H886,I886)),0)*G886)</f>
        <v>480</v>
      </c>
      <c r="N886" s="19">
        <f t="shared" si="67"/>
        <v>0</v>
      </c>
      <c r="O886" s="66" t="b">
        <f t="shared" si="68"/>
        <v>1</v>
      </c>
      <c r="P886" s="67">
        <f t="shared" si="69"/>
        <v>72</v>
      </c>
    </row>
    <row r="887" spans="1:16" x14ac:dyDescent="0.45">
      <c r="A887" s="90" t="s">
        <v>71</v>
      </c>
      <c r="B887" s="90" t="s">
        <v>482</v>
      </c>
      <c r="C887" s="90" t="s">
        <v>15</v>
      </c>
      <c r="D887" s="91">
        <v>36</v>
      </c>
      <c r="E887" s="91">
        <v>16</v>
      </c>
      <c r="F887" s="92">
        <v>2</v>
      </c>
      <c r="G887" s="92">
        <v>15</v>
      </c>
      <c r="H887" s="68">
        <f t="array" ref="H887">INDEX('Нормативные затраты по МЗ'!$C$2:$C$132,MATCH(A887&amp;C887,'Нормативные затраты по МЗ'!$A$2:$A$132&amp;'Нормативные затраты по МЗ'!$B$2:$B$132,0))</f>
        <v>141.03</v>
      </c>
      <c r="I887" s="3">
        <f>HLOOKUP($C887,'Параметры ПФ'!$F$3:$K$4,2,FALSE)</f>
        <v>155.04</v>
      </c>
      <c r="J887" s="3">
        <f t="shared" si="65"/>
        <v>4512.96</v>
      </c>
      <c r="K887" s="4">
        <f>IF(J887&lt;'Параметры ПФ'!$N$7+0.01,'Стандартные программы'!J887,ROUNDDOWN('Параметры ПФ'!$N$7/IF(H887=0,I887,IF(I887&gt;H887,H887,I887)),0)*IF(H887=0,I887,IF(I887&gt;H887,H887,I887)))</f>
        <v>4512.96</v>
      </c>
      <c r="L887" s="3">
        <f t="shared" si="66"/>
        <v>67694.399999999994</v>
      </c>
      <c r="M887" s="25">
        <f>IF(J887&lt;'Параметры ПФ'!$N$7+0.01,E887*F887*G887,ROUNDDOWN('Параметры ПФ'!$N$7/IF(H887=0,I887,IF(I887&gt;H887,H887,I887)),0)*G887)</f>
        <v>480</v>
      </c>
      <c r="N887" s="19">
        <f t="shared" si="67"/>
        <v>0</v>
      </c>
      <c r="O887" s="66" t="b">
        <f t="shared" si="68"/>
        <v>1</v>
      </c>
      <c r="P887" s="67">
        <f t="shared" si="69"/>
        <v>72</v>
      </c>
    </row>
    <row r="888" spans="1:16" x14ac:dyDescent="0.45">
      <c r="A888" s="90" t="s">
        <v>71</v>
      </c>
      <c r="B888" s="90" t="s">
        <v>485</v>
      </c>
      <c r="C888" s="90" t="s">
        <v>15</v>
      </c>
      <c r="D888" s="91">
        <v>36</v>
      </c>
      <c r="E888" s="91">
        <v>16</v>
      </c>
      <c r="F888" s="92">
        <v>2</v>
      </c>
      <c r="G888" s="92">
        <v>15</v>
      </c>
      <c r="H888" s="68">
        <f t="array" ref="H888">INDEX('Нормативные затраты по МЗ'!$C$2:$C$132,MATCH(A888&amp;C888,'Нормативные затраты по МЗ'!$A$2:$A$132&amp;'Нормативные затраты по МЗ'!$B$2:$B$132,0))</f>
        <v>141.03</v>
      </c>
      <c r="I888" s="3">
        <f>HLOOKUP($C888,'Параметры ПФ'!$F$3:$K$4,2,FALSE)</f>
        <v>155.04</v>
      </c>
      <c r="J888" s="3">
        <f t="shared" si="65"/>
        <v>4512.96</v>
      </c>
      <c r="K888" s="4">
        <f>IF(J888&lt;'Параметры ПФ'!$N$7+0.01,'Стандартные программы'!J888,ROUNDDOWN('Параметры ПФ'!$N$7/IF(H888=0,I888,IF(I888&gt;H888,H888,I888)),0)*IF(H888=0,I888,IF(I888&gt;H888,H888,I888)))</f>
        <v>4512.96</v>
      </c>
      <c r="L888" s="3">
        <f t="shared" si="66"/>
        <v>67694.399999999994</v>
      </c>
      <c r="M888" s="25">
        <f>IF(J888&lt;'Параметры ПФ'!$N$7+0.01,E888*F888*G888,ROUNDDOWN('Параметры ПФ'!$N$7/IF(H888=0,I888,IF(I888&gt;H888,H888,I888)),0)*G888)</f>
        <v>480</v>
      </c>
      <c r="N888" s="19">
        <f t="shared" si="67"/>
        <v>0</v>
      </c>
      <c r="O888" s="66" t="b">
        <f t="shared" si="68"/>
        <v>1</v>
      </c>
      <c r="P888" s="67">
        <f t="shared" si="69"/>
        <v>72</v>
      </c>
    </row>
    <row r="889" spans="1:16" x14ac:dyDescent="0.45">
      <c r="A889" s="90" t="s">
        <v>71</v>
      </c>
      <c r="B889" s="90" t="s">
        <v>486</v>
      </c>
      <c r="C889" s="90" t="s">
        <v>15</v>
      </c>
      <c r="D889" s="91">
        <v>36</v>
      </c>
      <c r="E889" s="91">
        <v>16</v>
      </c>
      <c r="F889" s="92">
        <v>2</v>
      </c>
      <c r="G889" s="92">
        <v>15</v>
      </c>
      <c r="H889" s="68">
        <f t="array" ref="H889">INDEX('Нормативные затраты по МЗ'!$C$2:$C$132,MATCH(A889&amp;C889,'Нормативные затраты по МЗ'!$A$2:$A$132&amp;'Нормативные затраты по МЗ'!$B$2:$B$132,0))</f>
        <v>141.03</v>
      </c>
      <c r="I889" s="3">
        <f>HLOOKUP($C889,'Параметры ПФ'!$F$3:$K$4,2,FALSE)</f>
        <v>155.04</v>
      </c>
      <c r="J889" s="3">
        <f t="shared" si="65"/>
        <v>4512.96</v>
      </c>
      <c r="K889" s="4">
        <f>IF(J889&lt;'Параметры ПФ'!$N$7+0.01,'Стандартные программы'!J889,ROUNDDOWN('Параметры ПФ'!$N$7/IF(H889=0,I889,IF(I889&gt;H889,H889,I889)),0)*IF(H889=0,I889,IF(I889&gt;H889,H889,I889)))</f>
        <v>4512.96</v>
      </c>
      <c r="L889" s="3">
        <f t="shared" si="66"/>
        <v>67694.399999999994</v>
      </c>
      <c r="M889" s="25">
        <f>IF(J889&lt;'Параметры ПФ'!$N$7+0.01,E889*F889*G889,ROUNDDOWN('Параметры ПФ'!$N$7/IF(H889=0,I889,IF(I889&gt;H889,H889,I889)),0)*G889)</f>
        <v>480</v>
      </c>
      <c r="N889" s="19">
        <f t="shared" si="67"/>
        <v>0</v>
      </c>
      <c r="O889" s="66" t="b">
        <f t="shared" si="68"/>
        <v>1</v>
      </c>
      <c r="P889" s="67">
        <f t="shared" si="69"/>
        <v>72</v>
      </c>
    </row>
    <row r="890" spans="1:16" x14ac:dyDescent="0.45">
      <c r="A890" s="90" t="s">
        <v>71</v>
      </c>
      <c r="B890" s="90" t="s">
        <v>487</v>
      </c>
      <c r="C890" s="90" t="s">
        <v>34</v>
      </c>
      <c r="D890" s="91">
        <v>36</v>
      </c>
      <c r="E890" s="91">
        <v>16</v>
      </c>
      <c r="F890" s="92">
        <v>2</v>
      </c>
      <c r="G890" s="92">
        <v>13</v>
      </c>
      <c r="H890" s="68">
        <f t="array" ref="H890">INDEX('Нормативные затраты по МЗ'!$C$2:$C$132,MATCH(A890&amp;C890,'Нормативные затраты по МЗ'!$A$2:$A$132&amp;'Нормативные затраты по МЗ'!$B$2:$B$132,0))</f>
        <v>141.03</v>
      </c>
      <c r="I890" s="3">
        <f>HLOOKUP($C890,'Параметры ПФ'!$F$3:$K$4,2,FALSE)</f>
        <v>155.04</v>
      </c>
      <c r="J890" s="3">
        <f t="shared" si="65"/>
        <v>4512.96</v>
      </c>
      <c r="K890" s="4">
        <f>IF(J890&lt;'Параметры ПФ'!$N$7+0.01,'Стандартные программы'!J890,ROUNDDOWN('Параметры ПФ'!$N$7/IF(H890=0,I890,IF(I890&gt;H890,H890,I890)),0)*IF(H890=0,I890,IF(I890&gt;H890,H890,I890)))</f>
        <v>4512.96</v>
      </c>
      <c r="L890" s="3">
        <f t="shared" si="66"/>
        <v>58668.480000000003</v>
      </c>
      <c r="M890" s="25">
        <f>IF(J890&lt;'Параметры ПФ'!$N$7+0.01,E890*F890*G890,ROUNDDOWN('Параметры ПФ'!$N$7/IF(H890=0,I890,IF(I890&gt;H890,H890,I890)),0)*G890)</f>
        <v>416</v>
      </c>
      <c r="N890" s="19">
        <f t="shared" si="67"/>
        <v>0</v>
      </c>
      <c r="O890" s="66" t="b">
        <f t="shared" si="68"/>
        <v>1</v>
      </c>
      <c r="P890" s="67">
        <f t="shared" si="69"/>
        <v>72</v>
      </c>
    </row>
    <row r="891" spans="1:16" x14ac:dyDescent="0.45">
      <c r="A891" s="90" t="s">
        <v>71</v>
      </c>
      <c r="B891" s="90" t="s">
        <v>488</v>
      </c>
      <c r="C891" s="90" t="s">
        <v>34</v>
      </c>
      <c r="D891" s="91">
        <v>36</v>
      </c>
      <c r="E891" s="91">
        <v>16</v>
      </c>
      <c r="F891" s="92">
        <v>2</v>
      </c>
      <c r="G891" s="92">
        <v>15</v>
      </c>
      <c r="H891" s="68">
        <f t="array" ref="H891">INDEX('Нормативные затраты по МЗ'!$C$2:$C$132,MATCH(A891&amp;C891,'Нормативные затраты по МЗ'!$A$2:$A$132&amp;'Нормативные затраты по МЗ'!$B$2:$B$132,0))</f>
        <v>141.03</v>
      </c>
      <c r="I891" s="3">
        <f>HLOOKUP($C891,'Параметры ПФ'!$F$3:$K$4,2,FALSE)</f>
        <v>155.04</v>
      </c>
      <c r="J891" s="3">
        <f t="shared" si="65"/>
        <v>4512.96</v>
      </c>
      <c r="K891" s="4">
        <f>IF(J891&lt;'Параметры ПФ'!$N$7+0.01,'Стандартные программы'!J891,ROUNDDOWN('Параметры ПФ'!$N$7/IF(H891=0,I891,IF(I891&gt;H891,H891,I891)),0)*IF(H891=0,I891,IF(I891&gt;H891,H891,I891)))</f>
        <v>4512.96</v>
      </c>
      <c r="L891" s="3">
        <f t="shared" si="66"/>
        <v>67694.399999999994</v>
      </c>
      <c r="M891" s="25">
        <f>IF(J891&lt;'Параметры ПФ'!$N$7+0.01,E891*F891*G891,ROUNDDOWN('Параметры ПФ'!$N$7/IF(H891=0,I891,IF(I891&gt;H891,H891,I891)),0)*G891)</f>
        <v>480</v>
      </c>
      <c r="N891" s="19">
        <f t="shared" si="67"/>
        <v>0</v>
      </c>
      <c r="O891" s="66" t="b">
        <f t="shared" si="68"/>
        <v>1</v>
      </c>
      <c r="P891" s="67">
        <f t="shared" si="69"/>
        <v>72</v>
      </c>
    </row>
    <row r="892" spans="1:16" x14ac:dyDescent="0.45">
      <c r="A892" s="90" t="s">
        <v>71</v>
      </c>
      <c r="B892" s="90" t="s">
        <v>490</v>
      </c>
      <c r="C892" s="90" t="s">
        <v>34</v>
      </c>
      <c r="D892" s="91">
        <v>36</v>
      </c>
      <c r="E892" s="91">
        <v>16</v>
      </c>
      <c r="F892" s="92">
        <v>2</v>
      </c>
      <c r="G892" s="92">
        <v>15</v>
      </c>
      <c r="H892" s="68">
        <f t="array" ref="H892">INDEX('Нормативные затраты по МЗ'!$C$2:$C$132,MATCH(A892&amp;C892,'Нормативные затраты по МЗ'!$A$2:$A$132&amp;'Нормативные затраты по МЗ'!$B$2:$B$132,0))</f>
        <v>141.03</v>
      </c>
      <c r="I892" s="3">
        <f>HLOOKUP($C892,'Параметры ПФ'!$F$3:$K$4,2,FALSE)</f>
        <v>155.04</v>
      </c>
      <c r="J892" s="3">
        <f t="shared" si="65"/>
        <v>4512.96</v>
      </c>
      <c r="K892" s="4">
        <f>IF(J892&lt;'Параметры ПФ'!$N$7+0.01,'Стандартные программы'!J892,ROUNDDOWN('Параметры ПФ'!$N$7/IF(H892=0,I892,IF(I892&gt;H892,H892,I892)),0)*IF(H892=0,I892,IF(I892&gt;H892,H892,I892)))</f>
        <v>4512.96</v>
      </c>
      <c r="L892" s="3">
        <f t="shared" si="66"/>
        <v>67694.399999999994</v>
      </c>
      <c r="M892" s="25">
        <f>IF(J892&lt;'Параметры ПФ'!$N$7+0.01,E892*F892*G892,ROUNDDOWN('Параметры ПФ'!$N$7/IF(H892=0,I892,IF(I892&gt;H892,H892,I892)),0)*G892)</f>
        <v>480</v>
      </c>
      <c r="N892" s="19">
        <f t="shared" si="67"/>
        <v>0</v>
      </c>
      <c r="O892" s="66" t="b">
        <f t="shared" si="68"/>
        <v>1</v>
      </c>
      <c r="P892" s="67">
        <f t="shared" si="69"/>
        <v>72</v>
      </c>
    </row>
    <row r="893" spans="1:16" x14ac:dyDescent="0.45">
      <c r="A893" s="90" t="s">
        <v>71</v>
      </c>
      <c r="B893" s="90" t="s">
        <v>492</v>
      </c>
      <c r="C893" s="90" t="s">
        <v>34</v>
      </c>
      <c r="D893" s="91">
        <v>36</v>
      </c>
      <c r="E893" s="91">
        <v>16</v>
      </c>
      <c r="F893" s="92">
        <v>2</v>
      </c>
      <c r="G893" s="92">
        <v>15</v>
      </c>
      <c r="H893" s="68">
        <f t="array" ref="H893">INDEX('Нормативные затраты по МЗ'!$C$2:$C$132,MATCH(A893&amp;C893,'Нормативные затраты по МЗ'!$A$2:$A$132&amp;'Нормативные затраты по МЗ'!$B$2:$B$132,0))</f>
        <v>141.03</v>
      </c>
      <c r="I893" s="3">
        <f>HLOOKUP($C893,'Параметры ПФ'!$F$3:$K$4,2,FALSE)</f>
        <v>155.04</v>
      </c>
      <c r="J893" s="3">
        <f t="shared" si="65"/>
        <v>4512.96</v>
      </c>
      <c r="K893" s="4">
        <f>IF(J893&lt;'Параметры ПФ'!$N$7+0.01,'Стандартные программы'!J893,ROUNDDOWN('Параметры ПФ'!$N$7/IF(H893=0,I893,IF(I893&gt;H893,H893,I893)),0)*IF(H893=0,I893,IF(I893&gt;H893,H893,I893)))</f>
        <v>4512.96</v>
      </c>
      <c r="L893" s="3">
        <f t="shared" si="66"/>
        <v>67694.399999999994</v>
      </c>
      <c r="M893" s="25">
        <f>IF(J893&lt;'Параметры ПФ'!$N$7+0.01,E893*F893*G893,ROUNDDOWN('Параметры ПФ'!$N$7/IF(H893=0,I893,IF(I893&gt;H893,H893,I893)),0)*G893)</f>
        <v>480</v>
      </c>
      <c r="N893" s="19">
        <f t="shared" si="67"/>
        <v>0</v>
      </c>
      <c r="O893" s="66" t="b">
        <f t="shared" si="68"/>
        <v>1</v>
      </c>
      <c r="P893" s="67">
        <f t="shared" si="69"/>
        <v>72</v>
      </c>
    </row>
    <row r="894" spans="1:16" x14ac:dyDescent="0.45">
      <c r="A894" s="90" t="s">
        <v>71</v>
      </c>
      <c r="B894" s="90" t="s">
        <v>493</v>
      </c>
      <c r="C894" s="90" t="s">
        <v>1</v>
      </c>
      <c r="D894" s="91">
        <v>36</v>
      </c>
      <c r="E894" s="91">
        <v>16</v>
      </c>
      <c r="F894" s="92">
        <v>2</v>
      </c>
      <c r="G894" s="92">
        <v>15</v>
      </c>
      <c r="H894" s="68">
        <f t="array" ref="H894">INDEX('Нормативные затраты по МЗ'!$C$2:$C$132,MATCH(A894&amp;C894,'Нормативные затраты по МЗ'!$A$2:$A$132&amp;'Нормативные затраты по МЗ'!$B$2:$B$132,0))</f>
        <v>141.03</v>
      </c>
      <c r="I894" s="3">
        <f>HLOOKUP($C894,'Параметры ПФ'!$F$3:$K$4,2,FALSE)</f>
        <v>155.04</v>
      </c>
      <c r="J894" s="3">
        <f t="shared" si="65"/>
        <v>4512.96</v>
      </c>
      <c r="K894" s="4">
        <f>IF(J894&lt;'Параметры ПФ'!$N$7+0.01,'Стандартные программы'!J894,ROUNDDOWN('Параметры ПФ'!$N$7/IF(H894=0,I894,IF(I894&gt;H894,H894,I894)),0)*IF(H894=0,I894,IF(I894&gt;H894,H894,I894)))</f>
        <v>4512.96</v>
      </c>
      <c r="L894" s="3">
        <f t="shared" si="66"/>
        <v>67694.399999999994</v>
      </c>
      <c r="M894" s="25">
        <f>IF(J894&lt;'Параметры ПФ'!$N$7+0.01,E894*F894*G894,ROUNDDOWN('Параметры ПФ'!$N$7/IF(H894=0,I894,IF(I894&gt;H894,H894,I894)),0)*G894)</f>
        <v>480</v>
      </c>
      <c r="N894" s="19">
        <f t="shared" si="67"/>
        <v>0</v>
      </c>
      <c r="O894" s="66" t="b">
        <f t="shared" si="68"/>
        <v>1</v>
      </c>
      <c r="P894" s="67">
        <f t="shared" si="69"/>
        <v>72</v>
      </c>
    </row>
    <row r="895" spans="1:16" x14ac:dyDescent="0.45">
      <c r="A895" s="90" t="s">
        <v>71</v>
      </c>
      <c r="B895" s="90" t="s">
        <v>496</v>
      </c>
      <c r="C895" s="90" t="s">
        <v>34</v>
      </c>
      <c r="D895" s="91">
        <v>36</v>
      </c>
      <c r="E895" s="91">
        <v>16</v>
      </c>
      <c r="F895" s="92">
        <v>2</v>
      </c>
      <c r="G895" s="92">
        <v>15</v>
      </c>
      <c r="H895" s="68">
        <f t="array" ref="H895">INDEX('Нормативные затраты по МЗ'!$C$2:$C$132,MATCH(A895&amp;C895,'Нормативные затраты по МЗ'!$A$2:$A$132&amp;'Нормативные затраты по МЗ'!$B$2:$B$132,0))</f>
        <v>141.03</v>
      </c>
      <c r="I895" s="3">
        <f>HLOOKUP($C895,'Параметры ПФ'!$F$3:$K$4,2,FALSE)</f>
        <v>155.04</v>
      </c>
      <c r="J895" s="3">
        <f t="shared" si="65"/>
        <v>4512.96</v>
      </c>
      <c r="K895" s="4">
        <f>IF(J895&lt;'Параметры ПФ'!$N$7+0.01,'Стандартные программы'!J895,ROUNDDOWN('Параметры ПФ'!$N$7/IF(H895=0,I895,IF(I895&gt;H895,H895,I895)),0)*IF(H895=0,I895,IF(I895&gt;H895,H895,I895)))</f>
        <v>4512.96</v>
      </c>
      <c r="L895" s="3">
        <f t="shared" si="66"/>
        <v>67694.399999999994</v>
      </c>
      <c r="M895" s="25">
        <f>IF(J895&lt;'Параметры ПФ'!$N$7+0.01,E895*F895*G895,ROUNDDOWN('Параметры ПФ'!$N$7/IF(H895=0,I895,IF(I895&gt;H895,H895,I895)),0)*G895)</f>
        <v>480</v>
      </c>
      <c r="N895" s="19">
        <f t="shared" si="67"/>
        <v>0</v>
      </c>
      <c r="O895" s="66" t="b">
        <f t="shared" si="68"/>
        <v>1</v>
      </c>
      <c r="P895" s="67">
        <f t="shared" si="69"/>
        <v>72</v>
      </c>
    </row>
    <row r="896" spans="1:16" x14ac:dyDescent="0.45">
      <c r="A896" s="90" t="s">
        <v>71</v>
      </c>
      <c r="B896" s="90" t="s">
        <v>497</v>
      </c>
      <c r="C896" s="90" t="s">
        <v>34</v>
      </c>
      <c r="D896" s="91">
        <v>36</v>
      </c>
      <c r="E896" s="91">
        <v>16</v>
      </c>
      <c r="F896" s="92">
        <v>2</v>
      </c>
      <c r="G896" s="92">
        <v>15</v>
      </c>
      <c r="H896" s="68">
        <f t="array" ref="H896">INDEX('Нормативные затраты по МЗ'!$C$2:$C$132,MATCH(A896&amp;C896,'Нормативные затраты по МЗ'!$A$2:$A$132&amp;'Нормативные затраты по МЗ'!$B$2:$B$132,0))</f>
        <v>141.03</v>
      </c>
      <c r="I896" s="3">
        <f>HLOOKUP($C896,'Параметры ПФ'!$F$3:$K$4,2,FALSE)</f>
        <v>155.04</v>
      </c>
      <c r="J896" s="3">
        <f t="shared" si="65"/>
        <v>4512.96</v>
      </c>
      <c r="K896" s="4">
        <f>IF(J896&lt;'Параметры ПФ'!$N$7+0.01,'Стандартные программы'!J896,ROUNDDOWN('Параметры ПФ'!$N$7/IF(H896=0,I896,IF(I896&gt;H896,H896,I896)),0)*IF(H896=0,I896,IF(I896&gt;H896,H896,I896)))</f>
        <v>4512.96</v>
      </c>
      <c r="L896" s="3">
        <f t="shared" si="66"/>
        <v>67694.399999999994</v>
      </c>
      <c r="M896" s="25">
        <f>IF(J896&lt;'Параметры ПФ'!$N$7+0.01,E896*F896*G896,ROUNDDOWN('Параметры ПФ'!$N$7/IF(H896=0,I896,IF(I896&gt;H896,H896,I896)),0)*G896)</f>
        <v>480</v>
      </c>
      <c r="N896" s="19">
        <f t="shared" si="67"/>
        <v>0</v>
      </c>
      <c r="O896" s="66" t="b">
        <f t="shared" si="68"/>
        <v>1</v>
      </c>
      <c r="P896" s="67">
        <f t="shared" si="69"/>
        <v>72</v>
      </c>
    </row>
    <row r="897" spans="1:16" x14ac:dyDescent="0.45">
      <c r="A897" s="90" t="s">
        <v>71</v>
      </c>
      <c r="B897" s="90" t="s">
        <v>499</v>
      </c>
      <c r="C897" s="90" t="s">
        <v>1</v>
      </c>
      <c r="D897" s="91">
        <v>36</v>
      </c>
      <c r="E897" s="91">
        <v>16</v>
      </c>
      <c r="F897" s="92">
        <v>2</v>
      </c>
      <c r="G897" s="92">
        <v>15</v>
      </c>
      <c r="H897" s="68">
        <f t="array" ref="H897">INDEX('Нормативные затраты по МЗ'!$C$2:$C$132,MATCH(A897&amp;C897,'Нормативные затраты по МЗ'!$A$2:$A$132&amp;'Нормативные затраты по МЗ'!$B$2:$B$132,0))</f>
        <v>141.03</v>
      </c>
      <c r="I897" s="3">
        <f>HLOOKUP($C897,'Параметры ПФ'!$F$3:$K$4,2,FALSE)</f>
        <v>155.04</v>
      </c>
      <c r="J897" s="3">
        <f t="shared" si="65"/>
        <v>4512.96</v>
      </c>
      <c r="K897" s="4">
        <f>IF(J897&lt;'Параметры ПФ'!$N$7+0.01,'Стандартные программы'!J897,ROUNDDOWN('Параметры ПФ'!$N$7/IF(H897=0,I897,IF(I897&gt;H897,H897,I897)),0)*IF(H897=0,I897,IF(I897&gt;H897,H897,I897)))</f>
        <v>4512.96</v>
      </c>
      <c r="L897" s="3">
        <f t="shared" si="66"/>
        <v>67694.399999999994</v>
      </c>
      <c r="M897" s="25">
        <f>IF(J897&lt;'Параметры ПФ'!$N$7+0.01,E897*F897*G897,ROUNDDOWN('Параметры ПФ'!$N$7/IF(H897=0,I897,IF(I897&gt;H897,H897,I897)),0)*G897)</f>
        <v>480</v>
      </c>
      <c r="N897" s="19">
        <f t="shared" si="67"/>
        <v>0</v>
      </c>
      <c r="O897" s="66" t="b">
        <f t="shared" si="68"/>
        <v>1</v>
      </c>
      <c r="P897" s="67">
        <f t="shared" si="69"/>
        <v>72</v>
      </c>
    </row>
    <row r="898" spans="1:16" x14ac:dyDescent="0.45">
      <c r="A898" s="90" t="s">
        <v>71</v>
      </c>
      <c r="B898" s="90" t="s">
        <v>500</v>
      </c>
      <c r="C898" s="90" t="s">
        <v>1</v>
      </c>
      <c r="D898" s="91">
        <v>36</v>
      </c>
      <c r="E898" s="91">
        <v>16</v>
      </c>
      <c r="F898" s="92">
        <v>2</v>
      </c>
      <c r="G898" s="92">
        <v>15</v>
      </c>
      <c r="H898" s="68">
        <f t="array" ref="H898">INDEX('Нормативные затраты по МЗ'!$C$2:$C$132,MATCH(A898&amp;C898,'Нормативные затраты по МЗ'!$A$2:$A$132&amp;'Нормативные затраты по МЗ'!$B$2:$B$132,0))</f>
        <v>141.03</v>
      </c>
      <c r="I898" s="3">
        <f>HLOOKUP($C898,'Параметры ПФ'!$F$3:$K$4,2,FALSE)</f>
        <v>155.04</v>
      </c>
      <c r="J898" s="3">
        <f t="shared" ref="J898:J961" si="70">IF(H898=0,I898*F898*E898,IF(I898&gt;H898,H898*F898*E898,I898*F898*E898))</f>
        <v>4512.96</v>
      </c>
      <c r="K898" s="4">
        <f>IF(J898&lt;'Параметры ПФ'!$N$7+0.01,'Стандартные программы'!J898,ROUNDDOWN('Параметры ПФ'!$N$7/IF(H898=0,I898,IF(I898&gt;H898,H898,I898)),0)*IF(H898=0,I898,IF(I898&gt;H898,H898,I898)))</f>
        <v>4512.96</v>
      </c>
      <c r="L898" s="3">
        <f t="shared" ref="L898:L961" si="71">K898*G898</f>
        <v>67694.399999999994</v>
      </c>
      <c r="M898" s="25">
        <f>IF(J898&lt;'Параметры ПФ'!$N$7+0.01,E898*F898*G898,ROUNDDOWN('Параметры ПФ'!$N$7/IF(H898=0,I898,IF(I898&gt;H898,H898,I898)),0)*G898)</f>
        <v>480</v>
      </c>
      <c r="N898" s="19">
        <f t="shared" ref="N898:N961" si="72">IF(H898=0,I898*F898*E898,IF(I898&gt;H898,H898*F898*E898,I898*F898*E898))-K898</f>
        <v>0</v>
      </c>
      <c r="O898" s="66" t="b">
        <f t="shared" ref="O898:O961" si="73">IF(I898&gt;=H898,TRUE,FALSE)</f>
        <v>1</v>
      </c>
      <c r="P898" s="67">
        <f t="shared" ref="P898:P961" si="74">D898*F898</f>
        <v>72</v>
      </c>
    </row>
    <row r="899" spans="1:16" x14ac:dyDescent="0.45">
      <c r="A899" s="90" t="s">
        <v>71</v>
      </c>
      <c r="B899" s="90" t="s">
        <v>502</v>
      </c>
      <c r="C899" s="90" t="s">
        <v>1</v>
      </c>
      <c r="D899" s="91">
        <v>36</v>
      </c>
      <c r="E899" s="91">
        <v>16</v>
      </c>
      <c r="F899" s="92">
        <v>2</v>
      </c>
      <c r="G899" s="92">
        <v>15</v>
      </c>
      <c r="H899" s="68">
        <f t="array" ref="H899">INDEX('Нормативные затраты по МЗ'!$C$2:$C$132,MATCH(A899&amp;C899,'Нормативные затраты по МЗ'!$A$2:$A$132&amp;'Нормативные затраты по МЗ'!$B$2:$B$132,0))</f>
        <v>141.03</v>
      </c>
      <c r="I899" s="3">
        <f>HLOOKUP($C899,'Параметры ПФ'!$F$3:$K$4,2,FALSE)</f>
        <v>155.04</v>
      </c>
      <c r="J899" s="3">
        <f t="shared" si="70"/>
        <v>4512.96</v>
      </c>
      <c r="K899" s="4">
        <f>IF(J899&lt;'Параметры ПФ'!$N$7+0.01,'Стандартные программы'!J899,ROUNDDOWN('Параметры ПФ'!$N$7/IF(H899=0,I899,IF(I899&gt;H899,H899,I899)),0)*IF(H899=0,I899,IF(I899&gt;H899,H899,I899)))</f>
        <v>4512.96</v>
      </c>
      <c r="L899" s="3">
        <f t="shared" si="71"/>
        <v>67694.399999999994</v>
      </c>
      <c r="M899" s="25">
        <f>IF(J899&lt;'Параметры ПФ'!$N$7+0.01,E899*F899*G899,ROUNDDOWN('Параметры ПФ'!$N$7/IF(H899=0,I899,IF(I899&gt;H899,H899,I899)),0)*G899)</f>
        <v>480</v>
      </c>
      <c r="N899" s="19">
        <f t="shared" si="72"/>
        <v>0</v>
      </c>
      <c r="O899" s="66" t="b">
        <f t="shared" si="73"/>
        <v>1</v>
      </c>
      <c r="P899" s="67">
        <f t="shared" si="74"/>
        <v>72</v>
      </c>
    </row>
    <row r="900" spans="1:16" x14ac:dyDescent="0.45">
      <c r="A900" s="90" t="s">
        <v>71</v>
      </c>
      <c r="B900" s="90" t="s">
        <v>503</v>
      </c>
      <c r="C900" s="90" t="s">
        <v>1</v>
      </c>
      <c r="D900" s="91">
        <v>36</v>
      </c>
      <c r="E900" s="91">
        <v>16</v>
      </c>
      <c r="F900" s="92">
        <v>2</v>
      </c>
      <c r="G900" s="92">
        <v>15</v>
      </c>
      <c r="H900" s="68">
        <f t="array" ref="H900">INDEX('Нормативные затраты по МЗ'!$C$2:$C$132,MATCH(A900&amp;C900,'Нормативные затраты по МЗ'!$A$2:$A$132&amp;'Нормативные затраты по МЗ'!$B$2:$B$132,0))</f>
        <v>141.03</v>
      </c>
      <c r="I900" s="3">
        <f>HLOOKUP($C900,'Параметры ПФ'!$F$3:$K$4,2,FALSE)</f>
        <v>155.04</v>
      </c>
      <c r="J900" s="3">
        <f t="shared" si="70"/>
        <v>4512.96</v>
      </c>
      <c r="K900" s="4">
        <f>IF(J900&lt;'Параметры ПФ'!$N$7+0.01,'Стандартные программы'!J900,ROUNDDOWN('Параметры ПФ'!$N$7/IF(H900=0,I900,IF(I900&gt;H900,H900,I900)),0)*IF(H900=0,I900,IF(I900&gt;H900,H900,I900)))</f>
        <v>4512.96</v>
      </c>
      <c r="L900" s="3">
        <f t="shared" si="71"/>
        <v>67694.399999999994</v>
      </c>
      <c r="M900" s="25">
        <f>IF(J900&lt;'Параметры ПФ'!$N$7+0.01,E900*F900*G900,ROUNDDOWN('Параметры ПФ'!$N$7/IF(H900=0,I900,IF(I900&gt;H900,H900,I900)),0)*G900)</f>
        <v>480</v>
      </c>
      <c r="N900" s="19">
        <f t="shared" si="72"/>
        <v>0</v>
      </c>
      <c r="O900" s="66" t="b">
        <f t="shared" si="73"/>
        <v>1</v>
      </c>
      <c r="P900" s="67">
        <f t="shared" si="74"/>
        <v>72</v>
      </c>
    </row>
    <row r="901" spans="1:16" x14ac:dyDescent="0.45">
      <c r="A901" s="90" t="s">
        <v>71</v>
      </c>
      <c r="B901" s="90" t="s">
        <v>504</v>
      </c>
      <c r="C901" s="90" t="s">
        <v>1</v>
      </c>
      <c r="D901" s="91">
        <v>36</v>
      </c>
      <c r="E901" s="91">
        <v>16</v>
      </c>
      <c r="F901" s="92">
        <v>2</v>
      </c>
      <c r="G901" s="92">
        <v>15</v>
      </c>
      <c r="H901" s="68">
        <f t="array" ref="H901">INDEX('Нормативные затраты по МЗ'!$C$2:$C$132,MATCH(A901&amp;C901,'Нормативные затраты по МЗ'!$A$2:$A$132&amp;'Нормативные затраты по МЗ'!$B$2:$B$132,0))</f>
        <v>141.03</v>
      </c>
      <c r="I901" s="3">
        <f>HLOOKUP($C901,'Параметры ПФ'!$F$3:$K$4,2,FALSE)</f>
        <v>155.04</v>
      </c>
      <c r="J901" s="3">
        <f t="shared" si="70"/>
        <v>4512.96</v>
      </c>
      <c r="K901" s="4">
        <f>IF(J901&lt;'Параметры ПФ'!$N$7+0.01,'Стандартные программы'!J901,ROUNDDOWN('Параметры ПФ'!$N$7/IF(H901=0,I901,IF(I901&gt;H901,H901,I901)),0)*IF(H901=0,I901,IF(I901&gt;H901,H901,I901)))</f>
        <v>4512.96</v>
      </c>
      <c r="L901" s="3">
        <f t="shared" si="71"/>
        <v>67694.399999999994</v>
      </c>
      <c r="M901" s="25">
        <f>IF(J901&lt;'Параметры ПФ'!$N$7+0.01,E901*F901*G901,ROUNDDOWN('Параметры ПФ'!$N$7/IF(H901=0,I901,IF(I901&gt;H901,H901,I901)),0)*G901)</f>
        <v>480</v>
      </c>
      <c r="N901" s="19">
        <f t="shared" si="72"/>
        <v>0</v>
      </c>
      <c r="O901" s="66" t="b">
        <f t="shared" si="73"/>
        <v>1</v>
      </c>
      <c r="P901" s="67">
        <f t="shared" si="74"/>
        <v>72</v>
      </c>
    </row>
    <row r="902" spans="1:16" x14ac:dyDescent="0.45">
      <c r="A902" s="90" t="s">
        <v>71</v>
      </c>
      <c r="B902" s="90" t="s">
        <v>505</v>
      </c>
      <c r="C902" s="90" t="s">
        <v>2</v>
      </c>
      <c r="D902" s="91">
        <v>36</v>
      </c>
      <c r="E902" s="91">
        <v>16</v>
      </c>
      <c r="F902" s="92">
        <v>2</v>
      </c>
      <c r="G902" s="92">
        <v>15</v>
      </c>
      <c r="H902" s="68">
        <f t="array" ref="H902">INDEX('Нормативные затраты по МЗ'!$C$2:$C$132,MATCH(A902&amp;C902,'Нормативные затраты по МЗ'!$A$2:$A$132&amp;'Нормативные затраты по МЗ'!$B$2:$B$132,0))</f>
        <v>141.03</v>
      </c>
      <c r="I902" s="3">
        <f>HLOOKUP($C902,'Параметры ПФ'!$F$3:$K$4,2,FALSE)</f>
        <v>155.04</v>
      </c>
      <c r="J902" s="3">
        <f t="shared" si="70"/>
        <v>4512.96</v>
      </c>
      <c r="K902" s="4">
        <f>IF(J902&lt;'Параметры ПФ'!$N$7+0.01,'Стандартные программы'!J902,ROUNDDOWN('Параметры ПФ'!$N$7/IF(H902=0,I902,IF(I902&gt;H902,H902,I902)),0)*IF(H902=0,I902,IF(I902&gt;H902,H902,I902)))</f>
        <v>4512.96</v>
      </c>
      <c r="L902" s="3">
        <f t="shared" si="71"/>
        <v>67694.399999999994</v>
      </c>
      <c r="M902" s="25">
        <f>IF(J902&lt;'Параметры ПФ'!$N$7+0.01,E902*F902*G902,ROUNDDOWN('Параметры ПФ'!$N$7/IF(H902=0,I902,IF(I902&gt;H902,H902,I902)),0)*G902)</f>
        <v>480</v>
      </c>
      <c r="N902" s="19">
        <f t="shared" si="72"/>
        <v>0</v>
      </c>
      <c r="O902" s="66" t="b">
        <f t="shared" si="73"/>
        <v>1</v>
      </c>
      <c r="P902" s="67">
        <f t="shared" si="74"/>
        <v>72</v>
      </c>
    </row>
    <row r="903" spans="1:16" x14ac:dyDescent="0.45">
      <c r="A903" s="90" t="s">
        <v>71</v>
      </c>
      <c r="B903" s="90" t="s">
        <v>506</v>
      </c>
      <c r="C903" s="90" t="s">
        <v>2</v>
      </c>
      <c r="D903" s="91">
        <v>36</v>
      </c>
      <c r="E903" s="91">
        <v>16</v>
      </c>
      <c r="F903" s="92">
        <v>2</v>
      </c>
      <c r="G903" s="92">
        <v>15</v>
      </c>
      <c r="H903" s="68">
        <f t="array" ref="H903">INDEX('Нормативные затраты по МЗ'!$C$2:$C$132,MATCH(A903&amp;C903,'Нормативные затраты по МЗ'!$A$2:$A$132&amp;'Нормативные затраты по МЗ'!$B$2:$B$132,0))</f>
        <v>141.03</v>
      </c>
      <c r="I903" s="3">
        <f>HLOOKUP($C903,'Параметры ПФ'!$F$3:$K$4,2,FALSE)</f>
        <v>155.04</v>
      </c>
      <c r="J903" s="3">
        <f t="shared" si="70"/>
        <v>4512.96</v>
      </c>
      <c r="K903" s="4">
        <f>IF(J903&lt;'Параметры ПФ'!$N$7+0.01,'Стандартные программы'!J903,ROUNDDOWN('Параметры ПФ'!$N$7/IF(H903=0,I903,IF(I903&gt;H903,H903,I903)),0)*IF(H903=0,I903,IF(I903&gt;H903,H903,I903)))</f>
        <v>4512.96</v>
      </c>
      <c r="L903" s="3">
        <f t="shared" si="71"/>
        <v>67694.399999999994</v>
      </c>
      <c r="M903" s="25">
        <f>IF(J903&lt;'Параметры ПФ'!$N$7+0.01,E903*F903*G903,ROUNDDOWN('Параметры ПФ'!$N$7/IF(H903=0,I903,IF(I903&gt;H903,H903,I903)),0)*G903)</f>
        <v>480</v>
      </c>
      <c r="N903" s="19">
        <f t="shared" si="72"/>
        <v>0</v>
      </c>
      <c r="O903" s="66" t="b">
        <f t="shared" si="73"/>
        <v>1</v>
      </c>
      <c r="P903" s="67">
        <f t="shared" si="74"/>
        <v>72</v>
      </c>
    </row>
    <row r="904" spans="1:16" x14ac:dyDescent="0.45">
      <c r="A904" s="90" t="s">
        <v>71</v>
      </c>
      <c r="B904" s="90" t="s">
        <v>507</v>
      </c>
      <c r="C904" s="90" t="s">
        <v>2</v>
      </c>
      <c r="D904" s="91">
        <v>36</v>
      </c>
      <c r="E904" s="91">
        <v>16</v>
      </c>
      <c r="F904" s="92">
        <v>2</v>
      </c>
      <c r="G904" s="92">
        <v>15</v>
      </c>
      <c r="H904" s="68">
        <f t="array" ref="H904">INDEX('Нормативные затраты по МЗ'!$C$2:$C$132,MATCH(A904&amp;C904,'Нормативные затраты по МЗ'!$A$2:$A$132&amp;'Нормативные затраты по МЗ'!$B$2:$B$132,0))</f>
        <v>141.03</v>
      </c>
      <c r="I904" s="3">
        <f>HLOOKUP($C904,'Параметры ПФ'!$F$3:$K$4,2,FALSE)</f>
        <v>155.04</v>
      </c>
      <c r="J904" s="3">
        <f t="shared" si="70"/>
        <v>4512.96</v>
      </c>
      <c r="K904" s="4">
        <f>IF(J904&lt;'Параметры ПФ'!$N$7+0.01,'Стандартные программы'!J904,ROUNDDOWN('Параметры ПФ'!$N$7/IF(H904=0,I904,IF(I904&gt;H904,H904,I904)),0)*IF(H904=0,I904,IF(I904&gt;H904,H904,I904)))</f>
        <v>4512.96</v>
      </c>
      <c r="L904" s="3">
        <f t="shared" si="71"/>
        <v>67694.399999999994</v>
      </c>
      <c r="M904" s="25">
        <f>IF(J904&lt;'Параметры ПФ'!$N$7+0.01,E904*F904*G904,ROUNDDOWN('Параметры ПФ'!$N$7/IF(H904=0,I904,IF(I904&gt;H904,H904,I904)),0)*G904)</f>
        <v>480</v>
      </c>
      <c r="N904" s="19">
        <f t="shared" si="72"/>
        <v>0</v>
      </c>
      <c r="O904" s="66" t="b">
        <f t="shared" si="73"/>
        <v>1</v>
      </c>
      <c r="P904" s="67">
        <f t="shared" si="74"/>
        <v>72</v>
      </c>
    </row>
    <row r="905" spans="1:16" x14ac:dyDescent="0.45">
      <c r="A905" s="90" t="s">
        <v>71</v>
      </c>
      <c r="B905" s="90" t="s">
        <v>508</v>
      </c>
      <c r="C905" s="90" t="s">
        <v>2</v>
      </c>
      <c r="D905" s="91">
        <v>36</v>
      </c>
      <c r="E905" s="91">
        <v>16</v>
      </c>
      <c r="F905" s="92">
        <v>2</v>
      </c>
      <c r="G905" s="92">
        <v>15</v>
      </c>
      <c r="H905" s="68">
        <f t="array" ref="H905">INDEX('Нормативные затраты по МЗ'!$C$2:$C$132,MATCH(A905&amp;C905,'Нормативные затраты по МЗ'!$A$2:$A$132&amp;'Нормативные затраты по МЗ'!$B$2:$B$132,0))</f>
        <v>141.03</v>
      </c>
      <c r="I905" s="3">
        <f>HLOOKUP($C905,'Параметры ПФ'!$F$3:$K$4,2,FALSE)</f>
        <v>155.04</v>
      </c>
      <c r="J905" s="3">
        <f t="shared" si="70"/>
        <v>4512.96</v>
      </c>
      <c r="K905" s="4">
        <f>IF(J905&lt;'Параметры ПФ'!$N$7+0.01,'Стандартные программы'!J905,ROUNDDOWN('Параметры ПФ'!$N$7/IF(H905=0,I905,IF(I905&gt;H905,H905,I905)),0)*IF(H905=0,I905,IF(I905&gt;H905,H905,I905)))</f>
        <v>4512.96</v>
      </c>
      <c r="L905" s="3">
        <f t="shared" si="71"/>
        <v>67694.399999999994</v>
      </c>
      <c r="M905" s="25">
        <f>IF(J905&lt;'Параметры ПФ'!$N$7+0.01,E905*F905*G905,ROUNDDOWN('Параметры ПФ'!$N$7/IF(H905=0,I905,IF(I905&gt;H905,H905,I905)),0)*G905)</f>
        <v>480</v>
      </c>
      <c r="N905" s="19">
        <f t="shared" si="72"/>
        <v>0</v>
      </c>
      <c r="O905" s="66" t="b">
        <f t="shared" si="73"/>
        <v>1</v>
      </c>
      <c r="P905" s="67">
        <f t="shared" si="74"/>
        <v>72</v>
      </c>
    </row>
    <row r="906" spans="1:16" x14ac:dyDescent="0.45">
      <c r="A906" s="90" t="s">
        <v>71</v>
      </c>
      <c r="B906" s="90" t="s">
        <v>510</v>
      </c>
      <c r="C906" s="90" t="s">
        <v>2</v>
      </c>
      <c r="D906" s="91">
        <v>36</v>
      </c>
      <c r="E906" s="91">
        <v>16</v>
      </c>
      <c r="F906" s="92">
        <v>2</v>
      </c>
      <c r="G906" s="92">
        <v>15</v>
      </c>
      <c r="H906" s="68">
        <f t="array" ref="H906">INDEX('Нормативные затраты по МЗ'!$C$2:$C$132,MATCH(A906&amp;C906,'Нормативные затраты по МЗ'!$A$2:$A$132&amp;'Нормативные затраты по МЗ'!$B$2:$B$132,0))</f>
        <v>141.03</v>
      </c>
      <c r="I906" s="3">
        <f>HLOOKUP($C906,'Параметры ПФ'!$F$3:$K$4,2,FALSE)</f>
        <v>155.04</v>
      </c>
      <c r="J906" s="3">
        <f t="shared" si="70"/>
        <v>4512.96</v>
      </c>
      <c r="K906" s="4">
        <f>IF(J906&lt;'Параметры ПФ'!$N$7+0.01,'Стандартные программы'!J906,ROUNDDOWN('Параметры ПФ'!$N$7/IF(H906=0,I906,IF(I906&gt;H906,H906,I906)),0)*IF(H906=0,I906,IF(I906&gt;H906,H906,I906)))</f>
        <v>4512.96</v>
      </c>
      <c r="L906" s="3">
        <f t="shared" si="71"/>
        <v>67694.399999999994</v>
      </c>
      <c r="M906" s="25">
        <f>IF(J906&lt;'Параметры ПФ'!$N$7+0.01,E906*F906*G906,ROUNDDOWN('Параметры ПФ'!$N$7/IF(H906=0,I906,IF(I906&gt;H906,H906,I906)),0)*G906)</f>
        <v>480</v>
      </c>
      <c r="N906" s="19">
        <f t="shared" si="72"/>
        <v>0</v>
      </c>
      <c r="O906" s="66" t="b">
        <f t="shared" si="73"/>
        <v>1</v>
      </c>
      <c r="P906" s="67">
        <f t="shared" si="74"/>
        <v>72</v>
      </c>
    </row>
    <row r="907" spans="1:16" x14ac:dyDescent="0.45">
      <c r="A907" s="90" t="s">
        <v>71</v>
      </c>
      <c r="B907" s="90" t="s">
        <v>511</v>
      </c>
      <c r="C907" s="90" t="s">
        <v>2</v>
      </c>
      <c r="D907" s="91">
        <v>36</v>
      </c>
      <c r="E907" s="91">
        <v>16</v>
      </c>
      <c r="F907" s="92">
        <v>2</v>
      </c>
      <c r="G907" s="92">
        <v>15</v>
      </c>
      <c r="H907" s="68">
        <f t="array" ref="H907">INDEX('Нормативные затраты по МЗ'!$C$2:$C$132,MATCH(A907&amp;C907,'Нормативные затраты по МЗ'!$A$2:$A$132&amp;'Нормативные затраты по МЗ'!$B$2:$B$132,0))</f>
        <v>141.03</v>
      </c>
      <c r="I907" s="3">
        <f>HLOOKUP($C907,'Параметры ПФ'!$F$3:$K$4,2,FALSE)</f>
        <v>155.04</v>
      </c>
      <c r="J907" s="3">
        <f t="shared" si="70"/>
        <v>4512.96</v>
      </c>
      <c r="K907" s="4">
        <f>IF(J907&lt;'Параметры ПФ'!$N$7+0.01,'Стандартные программы'!J907,ROUNDDOWN('Параметры ПФ'!$N$7/IF(H907=0,I907,IF(I907&gt;H907,H907,I907)),0)*IF(H907=0,I907,IF(I907&gt;H907,H907,I907)))</f>
        <v>4512.96</v>
      </c>
      <c r="L907" s="3">
        <f t="shared" si="71"/>
        <v>67694.399999999994</v>
      </c>
      <c r="M907" s="25">
        <f>IF(J907&lt;'Параметры ПФ'!$N$7+0.01,E907*F907*G907,ROUNDDOWN('Параметры ПФ'!$N$7/IF(H907=0,I907,IF(I907&gt;H907,H907,I907)),0)*G907)</f>
        <v>480</v>
      </c>
      <c r="N907" s="19">
        <f t="shared" si="72"/>
        <v>0</v>
      </c>
      <c r="O907" s="66" t="b">
        <f t="shared" si="73"/>
        <v>1</v>
      </c>
      <c r="P907" s="67">
        <f t="shared" si="74"/>
        <v>72</v>
      </c>
    </row>
    <row r="908" spans="1:16" x14ac:dyDescent="0.45">
      <c r="A908" s="90" t="s">
        <v>71</v>
      </c>
      <c r="B908" s="90" t="s">
        <v>512</v>
      </c>
      <c r="C908" s="90" t="s">
        <v>2</v>
      </c>
      <c r="D908" s="91">
        <v>36</v>
      </c>
      <c r="E908" s="91">
        <v>16</v>
      </c>
      <c r="F908" s="92">
        <v>2</v>
      </c>
      <c r="G908" s="92">
        <v>15</v>
      </c>
      <c r="H908" s="68">
        <f t="array" ref="H908">INDEX('Нормативные затраты по МЗ'!$C$2:$C$132,MATCH(A908&amp;C908,'Нормативные затраты по МЗ'!$A$2:$A$132&amp;'Нормативные затраты по МЗ'!$B$2:$B$132,0))</f>
        <v>141.03</v>
      </c>
      <c r="I908" s="3">
        <f>HLOOKUP($C908,'Параметры ПФ'!$F$3:$K$4,2,FALSE)</f>
        <v>155.04</v>
      </c>
      <c r="J908" s="3">
        <f t="shared" si="70"/>
        <v>4512.96</v>
      </c>
      <c r="K908" s="4">
        <f>IF(J908&lt;'Параметры ПФ'!$N$7+0.01,'Стандартные программы'!J908,ROUNDDOWN('Параметры ПФ'!$N$7/IF(H908=0,I908,IF(I908&gt;H908,H908,I908)),0)*IF(H908=0,I908,IF(I908&gt;H908,H908,I908)))</f>
        <v>4512.96</v>
      </c>
      <c r="L908" s="3">
        <f t="shared" si="71"/>
        <v>67694.399999999994</v>
      </c>
      <c r="M908" s="25">
        <f>IF(J908&lt;'Параметры ПФ'!$N$7+0.01,E908*F908*G908,ROUNDDOWN('Параметры ПФ'!$N$7/IF(H908=0,I908,IF(I908&gt;H908,H908,I908)),0)*G908)</f>
        <v>480</v>
      </c>
      <c r="N908" s="19">
        <f t="shared" si="72"/>
        <v>0</v>
      </c>
      <c r="O908" s="66" t="b">
        <f t="shared" si="73"/>
        <v>1</v>
      </c>
      <c r="P908" s="67">
        <f t="shared" si="74"/>
        <v>72</v>
      </c>
    </row>
    <row r="909" spans="1:16" x14ac:dyDescent="0.45">
      <c r="A909" s="90" t="s">
        <v>71</v>
      </c>
      <c r="B909" s="90" t="s">
        <v>513</v>
      </c>
      <c r="C909" s="90" t="s">
        <v>2</v>
      </c>
      <c r="D909" s="91">
        <v>36</v>
      </c>
      <c r="E909" s="91">
        <v>16</v>
      </c>
      <c r="F909" s="92">
        <v>2</v>
      </c>
      <c r="G909" s="92">
        <v>15</v>
      </c>
      <c r="H909" s="68">
        <f t="array" ref="H909">INDEX('Нормативные затраты по МЗ'!$C$2:$C$132,MATCH(A909&amp;C909,'Нормативные затраты по МЗ'!$A$2:$A$132&amp;'Нормативные затраты по МЗ'!$B$2:$B$132,0))</f>
        <v>141.03</v>
      </c>
      <c r="I909" s="3">
        <f>HLOOKUP($C909,'Параметры ПФ'!$F$3:$K$4,2,FALSE)</f>
        <v>155.04</v>
      </c>
      <c r="J909" s="3">
        <f t="shared" si="70"/>
        <v>4512.96</v>
      </c>
      <c r="K909" s="4">
        <f>IF(J909&lt;'Параметры ПФ'!$N$7+0.01,'Стандартные программы'!J909,ROUNDDOWN('Параметры ПФ'!$N$7/IF(H909=0,I909,IF(I909&gt;H909,H909,I909)),0)*IF(H909=0,I909,IF(I909&gt;H909,H909,I909)))</f>
        <v>4512.96</v>
      </c>
      <c r="L909" s="3">
        <f t="shared" si="71"/>
        <v>67694.399999999994</v>
      </c>
      <c r="M909" s="25">
        <f>IF(J909&lt;'Параметры ПФ'!$N$7+0.01,E909*F909*G909,ROUNDDOWN('Параметры ПФ'!$N$7/IF(H909=0,I909,IF(I909&gt;H909,H909,I909)),0)*G909)</f>
        <v>480</v>
      </c>
      <c r="N909" s="19">
        <f t="shared" si="72"/>
        <v>0</v>
      </c>
      <c r="O909" s="66" t="b">
        <f t="shared" si="73"/>
        <v>1</v>
      </c>
      <c r="P909" s="67">
        <f t="shared" si="74"/>
        <v>72</v>
      </c>
    </row>
    <row r="910" spans="1:16" x14ac:dyDescent="0.45">
      <c r="A910" s="90" t="s">
        <v>71</v>
      </c>
      <c r="B910" s="90" t="s">
        <v>515</v>
      </c>
      <c r="C910" s="90" t="s">
        <v>2</v>
      </c>
      <c r="D910" s="91">
        <v>36</v>
      </c>
      <c r="E910" s="91">
        <v>16</v>
      </c>
      <c r="F910" s="92">
        <v>2</v>
      </c>
      <c r="G910" s="92">
        <v>15</v>
      </c>
      <c r="H910" s="68">
        <f t="array" ref="H910">INDEX('Нормативные затраты по МЗ'!$C$2:$C$132,MATCH(A910&amp;C910,'Нормативные затраты по МЗ'!$A$2:$A$132&amp;'Нормативные затраты по МЗ'!$B$2:$B$132,0))</f>
        <v>141.03</v>
      </c>
      <c r="I910" s="3">
        <f>HLOOKUP($C910,'Параметры ПФ'!$F$3:$K$4,2,FALSE)</f>
        <v>155.04</v>
      </c>
      <c r="J910" s="3">
        <f t="shared" si="70"/>
        <v>4512.96</v>
      </c>
      <c r="K910" s="4">
        <f>IF(J910&lt;'Параметры ПФ'!$N$7+0.01,'Стандартные программы'!J910,ROUNDDOWN('Параметры ПФ'!$N$7/IF(H910=0,I910,IF(I910&gt;H910,H910,I910)),0)*IF(H910=0,I910,IF(I910&gt;H910,H910,I910)))</f>
        <v>4512.96</v>
      </c>
      <c r="L910" s="3">
        <f t="shared" si="71"/>
        <v>67694.399999999994</v>
      </c>
      <c r="M910" s="25">
        <f>IF(J910&lt;'Параметры ПФ'!$N$7+0.01,E910*F910*G910,ROUNDDOWN('Параметры ПФ'!$N$7/IF(H910=0,I910,IF(I910&gt;H910,H910,I910)),0)*G910)</f>
        <v>480</v>
      </c>
      <c r="N910" s="19">
        <f t="shared" si="72"/>
        <v>0</v>
      </c>
      <c r="O910" s="66" t="b">
        <f t="shared" si="73"/>
        <v>1</v>
      </c>
      <c r="P910" s="67">
        <f t="shared" si="74"/>
        <v>72</v>
      </c>
    </row>
    <row r="911" spans="1:16" x14ac:dyDescent="0.45">
      <c r="A911" s="90" t="s">
        <v>71</v>
      </c>
      <c r="B911" s="90" t="s">
        <v>2308</v>
      </c>
      <c r="C911" s="90" t="s">
        <v>2</v>
      </c>
      <c r="D911" s="91">
        <v>36</v>
      </c>
      <c r="E911" s="91">
        <v>16</v>
      </c>
      <c r="F911" s="92">
        <v>2</v>
      </c>
      <c r="G911" s="92">
        <v>14</v>
      </c>
      <c r="H911" s="68">
        <f t="array" ref="H911">INDEX('Нормативные затраты по МЗ'!$C$2:$C$132,MATCH(A911&amp;C911,'Нормативные затраты по МЗ'!$A$2:$A$132&amp;'Нормативные затраты по МЗ'!$B$2:$B$132,0))</f>
        <v>141.03</v>
      </c>
      <c r="I911" s="3">
        <f>HLOOKUP($C911,'Параметры ПФ'!$F$3:$K$4,2,FALSE)</f>
        <v>155.04</v>
      </c>
      <c r="J911" s="3">
        <f t="shared" si="70"/>
        <v>4512.96</v>
      </c>
      <c r="K911" s="4">
        <f>IF(J911&lt;'Параметры ПФ'!$N$7+0.01,'Стандартные программы'!J911,ROUNDDOWN('Параметры ПФ'!$N$7/IF(H911=0,I911,IF(I911&gt;H911,H911,I911)),0)*IF(H911=0,I911,IF(I911&gt;H911,H911,I911)))</f>
        <v>4512.96</v>
      </c>
      <c r="L911" s="3">
        <f t="shared" si="71"/>
        <v>63181.440000000002</v>
      </c>
      <c r="M911" s="25">
        <f>IF(J911&lt;'Параметры ПФ'!$N$7+0.01,E911*F911*G911,ROUNDDOWN('Параметры ПФ'!$N$7/IF(H911=0,I911,IF(I911&gt;H911,H911,I911)),0)*G911)</f>
        <v>448</v>
      </c>
      <c r="N911" s="19">
        <f t="shared" si="72"/>
        <v>0</v>
      </c>
      <c r="O911" s="66" t="b">
        <f t="shared" si="73"/>
        <v>1</v>
      </c>
      <c r="P911" s="67">
        <f t="shared" si="74"/>
        <v>72</v>
      </c>
    </row>
    <row r="912" spans="1:16" x14ac:dyDescent="0.45">
      <c r="A912" s="90" t="s">
        <v>71</v>
      </c>
      <c r="B912" s="90" t="s">
        <v>2309</v>
      </c>
      <c r="C912" s="90" t="s">
        <v>2</v>
      </c>
      <c r="D912" s="91">
        <v>36</v>
      </c>
      <c r="E912" s="91">
        <v>16</v>
      </c>
      <c r="F912" s="92">
        <v>2</v>
      </c>
      <c r="G912" s="92">
        <v>14</v>
      </c>
      <c r="H912" s="68">
        <f t="array" ref="H912">INDEX('Нормативные затраты по МЗ'!$C$2:$C$132,MATCH(A912&amp;C912,'Нормативные затраты по МЗ'!$A$2:$A$132&amp;'Нормативные затраты по МЗ'!$B$2:$B$132,0))</f>
        <v>141.03</v>
      </c>
      <c r="I912" s="3">
        <f>HLOOKUP($C912,'Параметры ПФ'!$F$3:$K$4,2,FALSE)</f>
        <v>155.04</v>
      </c>
      <c r="J912" s="3">
        <f t="shared" si="70"/>
        <v>4512.96</v>
      </c>
      <c r="K912" s="4">
        <f>IF(J912&lt;'Параметры ПФ'!$N$7+0.01,'Стандартные программы'!J912,ROUNDDOWN('Параметры ПФ'!$N$7/IF(H912=0,I912,IF(I912&gt;H912,H912,I912)),0)*IF(H912=0,I912,IF(I912&gt;H912,H912,I912)))</f>
        <v>4512.96</v>
      </c>
      <c r="L912" s="3">
        <f t="shared" si="71"/>
        <v>63181.440000000002</v>
      </c>
      <c r="M912" s="25">
        <f>IF(J912&lt;'Параметры ПФ'!$N$7+0.01,E912*F912*G912,ROUNDDOWN('Параметры ПФ'!$N$7/IF(H912=0,I912,IF(I912&gt;H912,H912,I912)),0)*G912)</f>
        <v>448</v>
      </c>
      <c r="N912" s="19">
        <f t="shared" si="72"/>
        <v>0</v>
      </c>
      <c r="O912" s="66" t="b">
        <f t="shared" si="73"/>
        <v>1</v>
      </c>
      <c r="P912" s="67">
        <f t="shared" si="74"/>
        <v>72</v>
      </c>
    </row>
    <row r="913" spans="1:16" x14ac:dyDescent="0.45">
      <c r="A913" s="90" t="s">
        <v>71</v>
      </c>
      <c r="B913" s="90" t="s">
        <v>2310</v>
      </c>
      <c r="C913" s="90" t="s">
        <v>15</v>
      </c>
      <c r="D913" s="91">
        <v>36</v>
      </c>
      <c r="E913" s="91">
        <v>16</v>
      </c>
      <c r="F913" s="92">
        <v>2</v>
      </c>
      <c r="G913" s="92">
        <v>14</v>
      </c>
      <c r="H913" s="68">
        <f t="array" ref="H913">INDEX('Нормативные затраты по МЗ'!$C$2:$C$132,MATCH(A913&amp;C913,'Нормативные затраты по МЗ'!$A$2:$A$132&amp;'Нормативные затраты по МЗ'!$B$2:$B$132,0))</f>
        <v>141.03</v>
      </c>
      <c r="I913" s="3">
        <f>HLOOKUP($C913,'Параметры ПФ'!$F$3:$K$4,2,FALSE)</f>
        <v>155.04</v>
      </c>
      <c r="J913" s="3">
        <f t="shared" si="70"/>
        <v>4512.96</v>
      </c>
      <c r="K913" s="4">
        <f>IF(J913&lt;'Параметры ПФ'!$N$7+0.01,'Стандартные программы'!J913,ROUNDDOWN('Параметры ПФ'!$N$7/IF(H913=0,I913,IF(I913&gt;H913,H913,I913)),0)*IF(H913=0,I913,IF(I913&gt;H913,H913,I913)))</f>
        <v>4512.96</v>
      </c>
      <c r="L913" s="3">
        <f t="shared" si="71"/>
        <v>63181.440000000002</v>
      </c>
      <c r="M913" s="25">
        <f>IF(J913&lt;'Параметры ПФ'!$N$7+0.01,E913*F913*G913,ROUNDDOWN('Параметры ПФ'!$N$7/IF(H913=0,I913,IF(I913&gt;H913,H913,I913)),0)*G913)</f>
        <v>448</v>
      </c>
      <c r="N913" s="19">
        <f t="shared" si="72"/>
        <v>0</v>
      </c>
      <c r="O913" s="66" t="b">
        <f t="shared" si="73"/>
        <v>1</v>
      </c>
      <c r="P913" s="67">
        <f t="shared" si="74"/>
        <v>72</v>
      </c>
    </row>
    <row r="914" spans="1:16" x14ac:dyDescent="0.45">
      <c r="A914" s="90" t="s">
        <v>71</v>
      </c>
      <c r="B914" s="90" t="s">
        <v>2311</v>
      </c>
      <c r="C914" s="90" t="s">
        <v>1</v>
      </c>
      <c r="D914" s="91">
        <v>36</v>
      </c>
      <c r="E914" s="91">
        <v>16</v>
      </c>
      <c r="F914" s="92">
        <v>2</v>
      </c>
      <c r="G914" s="92">
        <v>15</v>
      </c>
      <c r="H914" s="68">
        <f t="array" ref="H914">INDEX('Нормативные затраты по МЗ'!$C$2:$C$132,MATCH(A914&amp;C914,'Нормативные затраты по МЗ'!$A$2:$A$132&amp;'Нормативные затраты по МЗ'!$B$2:$B$132,0))</f>
        <v>141.03</v>
      </c>
      <c r="I914" s="3">
        <f>HLOOKUP($C914,'Параметры ПФ'!$F$3:$K$4,2,FALSE)</f>
        <v>155.04</v>
      </c>
      <c r="J914" s="3">
        <f t="shared" si="70"/>
        <v>4512.96</v>
      </c>
      <c r="K914" s="4">
        <f>IF(J914&lt;'Параметры ПФ'!$N$7+0.01,'Стандартные программы'!J914,ROUNDDOWN('Параметры ПФ'!$N$7/IF(H914=0,I914,IF(I914&gt;H914,H914,I914)),0)*IF(H914=0,I914,IF(I914&gt;H914,H914,I914)))</f>
        <v>4512.96</v>
      </c>
      <c r="L914" s="3">
        <f t="shared" si="71"/>
        <v>67694.399999999994</v>
      </c>
      <c r="M914" s="25">
        <f>IF(J914&lt;'Параметры ПФ'!$N$7+0.01,E914*F914*G914,ROUNDDOWN('Параметры ПФ'!$N$7/IF(H914=0,I914,IF(I914&gt;H914,H914,I914)),0)*G914)</f>
        <v>480</v>
      </c>
      <c r="N914" s="19">
        <f t="shared" si="72"/>
        <v>0</v>
      </c>
      <c r="O914" s="66" t="b">
        <f t="shared" si="73"/>
        <v>1</v>
      </c>
      <c r="P914" s="67">
        <f t="shared" si="74"/>
        <v>72</v>
      </c>
    </row>
    <row r="915" spans="1:16" x14ac:dyDescent="0.45">
      <c r="A915" s="90" t="s">
        <v>71</v>
      </c>
      <c r="B915" s="90" t="s">
        <v>2312</v>
      </c>
      <c r="C915" s="90" t="s">
        <v>15</v>
      </c>
      <c r="D915" s="91">
        <v>36</v>
      </c>
      <c r="E915" s="91">
        <v>16</v>
      </c>
      <c r="F915" s="92">
        <v>2</v>
      </c>
      <c r="G915" s="92">
        <v>15</v>
      </c>
      <c r="H915" s="68">
        <f t="array" ref="H915">INDEX('Нормативные затраты по МЗ'!$C$2:$C$132,MATCH(A915&amp;C915,'Нормативные затраты по МЗ'!$A$2:$A$132&amp;'Нормативные затраты по МЗ'!$B$2:$B$132,0))</f>
        <v>141.03</v>
      </c>
      <c r="I915" s="3">
        <f>HLOOKUP($C915,'Параметры ПФ'!$F$3:$K$4,2,FALSE)</f>
        <v>155.04</v>
      </c>
      <c r="J915" s="3">
        <f t="shared" si="70"/>
        <v>4512.96</v>
      </c>
      <c r="K915" s="4">
        <f>IF(J915&lt;'Параметры ПФ'!$N$7+0.01,'Стандартные программы'!J915,ROUNDDOWN('Параметры ПФ'!$N$7/IF(H915=0,I915,IF(I915&gt;H915,H915,I915)),0)*IF(H915=0,I915,IF(I915&gt;H915,H915,I915)))</f>
        <v>4512.96</v>
      </c>
      <c r="L915" s="3">
        <f t="shared" si="71"/>
        <v>67694.399999999994</v>
      </c>
      <c r="M915" s="25">
        <f>IF(J915&lt;'Параметры ПФ'!$N$7+0.01,E915*F915*G915,ROUNDDOWN('Параметры ПФ'!$N$7/IF(H915=0,I915,IF(I915&gt;H915,H915,I915)),0)*G915)</f>
        <v>480</v>
      </c>
      <c r="N915" s="19">
        <f t="shared" si="72"/>
        <v>0</v>
      </c>
      <c r="O915" s="66" t="b">
        <f t="shared" si="73"/>
        <v>1</v>
      </c>
      <c r="P915" s="67">
        <f t="shared" si="74"/>
        <v>72</v>
      </c>
    </row>
    <row r="916" spans="1:16" x14ac:dyDescent="0.45">
      <c r="A916" s="90" t="s">
        <v>71</v>
      </c>
      <c r="B916" s="90" t="s">
        <v>2313</v>
      </c>
      <c r="C916" s="90" t="s">
        <v>34</v>
      </c>
      <c r="D916" s="91">
        <v>36</v>
      </c>
      <c r="E916" s="91">
        <v>16</v>
      </c>
      <c r="F916" s="92">
        <v>2</v>
      </c>
      <c r="G916" s="92">
        <v>15</v>
      </c>
      <c r="H916" s="68">
        <f t="array" ref="H916">INDEX('Нормативные затраты по МЗ'!$C$2:$C$132,MATCH(A916&amp;C916,'Нормативные затраты по МЗ'!$A$2:$A$132&amp;'Нормативные затраты по МЗ'!$B$2:$B$132,0))</f>
        <v>141.03</v>
      </c>
      <c r="I916" s="3">
        <f>HLOOKUP($C916,'Параметры ПФ'!$F$3:$K$4,2,FALSE)</f>
        <v>155.04</v>
      </c>
      <c r="J916" s="3">
        <f t="shared" si="70"/>
        <v>4512.96</v>
      </c>
      <c r="K916" s="4">
        <f>IF(J916&lt;'Параметры ПФ'!$N$7+0.01,'Стандартные программы'!J916,ROUNDDOWN('Параметры ПФ'!$N$7/IF(H916=0,I916,IF(I916&gt;H916,H916,I916)),0)*IF(H916=0,I916,IF(I916&gt;H916,H916,I916)))</f>
        <v>4512.96</v>
      </c>
      <c r="L916" s="3">
        <f t="shared" si="71"/>
        <v>67694.399999999994</v>
      </c>
      <c r="M916" s="25">
        <f>IF(J916&lt;'Параметры ПФ'!$N$7+0.01,E916*F916*G916,ROUNDDOWN('Параметры ПФ'!$N$7/IF(H916=0,I916,IF(I916&gt;H916,H916,I916)),0)*G916)</f>
        <v>480</v>
      </c>
      <c r="N916" s="19">
        <f t="shared" si="72"/>
        <v>0</v>
      </c>
      <c r="O916" s="66" t="b">
        <f t="shared" si="73"/>
        <v>1</v>
      </c>
      <c r="P916" s="67">
        <f t="shared" si="74"/>
        <v>72</v>
      </c>
    </row>
    <row r="917" spans="1:16" x14ac:dyDescent="0.45">
      <c r="A917" s="90" t="s">
        <v>71</v>
      </c>
      <c r="B917" s="90" t="s">
        <v>2314</v>
      </c>
      <c r="C917" s="90" t="s">
        <v>15</v>
      </c>
      <c r="D917" s="91">
        <v>36</v>
      </c>
      <c r="E917" s="91">
        <v>16</v>
      </c>
      <c r="F917" s="92">
        <v>2</v>
      </c>
      <c r="G917" s="92">
        <v>15</v>
      </c>
      <c r="H917" s="68">
        <f t="array" ref="H917">INDEX('Нормативные затраты по МЗ'!$C$2:$C$132,MATCH(A917&amp;C917,'Нормативные затраты по МЗ'!$A$2:$A$132&amp;'Нормативные затраты по МЗ'!$B$2:$B$132,0))</f>
        <v>141.03</v>
      </c>
      <c r="I917" s="3">
        <f>HLOOKUP($C917,'Параметры ПФ'!$F$3:$K$4,2,FALSE)</f>
        <v>155.04</v>
      </c>
      <c r="J917" s="3">
        <f t="shared" si="70"/>
        <v>4512.96</v>
      </c>
      <c r="K917" s="4">
        <f>IF(J917&lt;'Параметры ПФ'!$N$7+0.01,'Стандартные программы'!J917,ROUNDDOWN('Параметры ПФ'!$N$7/IF(H917=0,I917,IF(I917&gt;H917,H917,I917)),0)*IF(H917=0,I917,IF(I917&gt;H917,H917,I917)))</f>
        <v>4512.96</v>
      </c>
      <c r="L917" s="3">
        <f t="shared" si="71"/>
        <v>67694.399999999994</v>
      </c>
      <c r="M917" s="25">
        <f>IF(J917&lt;'Параметры ПФ'!$N$7+0.01,E917*F917*G917,ROUNDDOWN('Параметры ПФ'!$N$7/IF(H917=0,I917,IF(I917&gt;H917,H917,I917)),0)*G917)</f>
        <v>480</v>
      </c>
      <c r="N917" s="19">
        <f t="shared" si="72"/>
        <v>0</v>
      </c>
      <c r="O917" s="66" t="b">
        <f t="shared" si="73"/>
        <v>1</v>
      </c>
      <c r="P917" s="67">
        <f t="shared" si="74"/>
        <v>72</v>
      </c>
    </row>
    <row r="918" spans="1:16" x14ac:dyDescent="0.45">
      <c r="A918" s="90" t="s">
        <v>71</v>
      </c>
      <c r="B918" s="90" t="s">
        <v>2315</v>
      </c>
      <c r="C918" s="90" t="s">
        <v>34</v>
      </c>
      <c r="D918" s="91">
        <v>36</v>
      </c>
      <c r="E918" s="91">
        <v>16</v>
      </c>
      <c r="F918" s="92">
        <v>2</v>
      </c>
      <c r="G918" s="92">
        <v>14</v>
      </c>
      <c r="H918" s="68">
        <f t="array" ref="H918">INDEX('Нормативные затраты по МЗ'!$C$2:$C$132,MATCH(A918&amp;C918,'Нормативные затраты по МЗ'!$A$2:$A$132&amp;'Нормативные затраты по МЗ'!$B$2:$B$132,0))</f>
        <v>141.03</v>
      </c>
      <c r="I918" s="3">
        <f>HLOOKUP($C918,'Параметры ПФ'!$F$3:$K$4,2,FALSE)</f>
        <v>155.04</v>
      </c>
      <c r="J918" s="3">
        <f t="shared" si="70"/>
        <v>4512.96</v>
      </c>
      <c r="K918" s="4">
        <f>IF(J918&lt;'Параметры ПФ'!$N$7+0.01,'Стандартные программы'!J918,ROUNDDOWN('Параметры ПФ'!$N$7/IF(H918=0,I918,IF(I918&gt;H918,H918,I918)),0)*IF(H918=0,I918,IF(I918&gt;H918,H918,I918)))</f>
        <v>4512.96</v>
      </c>
      <c r="L918" s="3">
        <f t="shared" si="71"/>
        <v>63181.440000000002</v>
      </c>
      <c r="M918" s="25">
        <f>IF(J918&lt;'Параметры ПФ'!$N$7+0.01,E918*F918*G918,ROUNDDOWN('Параметры ПФ'!$N$7/IF(H918=0,I918,IF(I918&gt;H918,H918,I918)),0)*G918)</f>
        <v>448</v>
      </c>
      <c r="N918" s="19">
        <f t="shared" si="72"/>
        <v>0</v>
      </c>
      <c r="O918" s="66" t="b">
        <f t="shared" si="73"/>
        <v>1</v>
      </c>
      <c r="P918" s="67">
        <f t="shared" si="74"/>
        <v>72</v>
      </c>
    </row>
    <row r="919" spans="1:16" x14ac:dyDescent="0.45">
      <c r="A919" s="90" t="s">
        <v>71</v>
      </c>
      <c r="B919" s="90" t="s">
        <v>2316</v>
      </c>
      <c r="C919" s="90" t="s">
        <v>34</v>
      </c>
      <c r="D919" s="91">
        <v>36</v>
      </c>
      <c r="E919" s="91">
        <v>16</v>
      </c>
      <c r="F919" s="92">
        <v>2</v>
      </c>
      <c r="G919" s="92">
        <v>14</v>
      </c>
      <c r="H919" s="68">
        <f t="array" ref="H919">INDEX('Нормативные затраты по МЗ'!$C$2:$C$132,MATCH(A919&amp;C919,'Нормативные затраты по МЗ'!$A$2:$A$132&amp;'Нормативные затраты по МЗ'!$B$2:$B$132,0))</f>
        <v>141.03</v>
      </c>
      <c r="I919" s="3">
        <f>HLOOKUP($C919,'Параметры ПФ'!$F$3:$K$4,2,FALSE)</f>
        <v>155.04</v>
      </c>
      <c r="J919" s="3">
        <f t="shared" si="70"/>
        <v>4512.96</v>
      </c>
      <c r="K919" s="4">
        <f>IF(J919&lt;'Параметры ПФ'!$N$7+0.01,'Стандартные программы'!J919,ROUNDDOWN('Параметры ПФ'!$N$7/IF(H919=0,I919,IF(I919&gt;H919,H919,I919)),0)*IF(H919=0,I919,IF(I919&gt;H919,H919,I919)))</f>
        <v>4512.96</v>
      </c>
      <c r="L919" s="3">
        <f t="shared" si="71"/>
        <v>63181.440000000002</v>
      </c>
      <c r="M919" s="25">
        <f>IF(J919&lt;'Параметры ПФ'!$N$7+0.01,E919*F919*G919,ROUNDDOWN('Параметры ПФ'!$N$7/IF(H919=0,I919,IF(I919&gt;H919,H919,I919)),0)*G919)</f>
        <v>448</v>
      </c>
      <c r="N919" s="19">
        <f t="shared" si="72"/>
        <v>0</v>
      </c>
      <c r="O919" s="66" t="b">
        <f t="shared" si="73"/>
        <v>1</v>
      </c>
      <c r="P919" s="67">
        <f t="shared" si="74"/>
        <v>72</v>
      </c>
    </row>
    <row r="920" spans="1:16" x14ac:dyDescent="0.45">
      <c r="A920" s="90" t="s">
        <v>71</v>
      </c>
      <c r="B920" s="90" t="s">
        <v>2317</v>
      </c>
      <c r="C920" s="90" t="s">
        <v>34</v>
      </c>
      <c r="D920" s="91">
        <v>36</v>
      </c>
      <c r="E920" s="91">
        <v>16</v>
      </c>
      <c r="F920" s="92">
        <v>2</v>
      </c>
      <c r="G920" s="92">
        <v>14</v>
      </c>
      <c r="H920" s="68">
        <f t="array" ref="H920">INDEX('Нормативные затраты по МЗ'!$C$2:$C$132,MATCH(A920&amp;C920,'Нормативные затраты по МЗ'!$A$2:$A$132&amp;'Нормативные затраты по МЗ'!$B$2:$B$132,0))</f>
        <v>141.03</v>
      </c>
      <c r="I920" s="3">
        <f>HLOOKUP($C920,'Параметры ПФ'!$F$3:$K$4,2,FALSE)</f>
        <v>155.04</v>
      </c>
      <c r="J920" s="3">
        <f t="shared" si="70"/>
        <v>4512.96</v>
      </c>
      <c r="K920" s="4">
        <f>IF(J920&lt;'Параметры ПФ'!$N$7+0.01,'Стандартные программы'!J920,ROUNDDOWN('Параметры ПФ'!$N$7/IF(H920=0,I920,IF(I920&gt;H920,H920,I920)),0)*IF(H920=0,I920,IF(I920&gt;H920,H920,I920)))</f>
        <v>4512.96</v>
      </c>
      <c r="L920" s="3">
        <f t="shared" si="71"/>
        <v>63181.440000000002</v>
      </c>
      <c r="M920" s="25">
        <f>IF(J920&lt;'Параметры ПФ'!$N$7+0.01,E920*F920*G920,ROUNDDOWN('Параметры ПФ'!$N$7/IF(H920=0,I920,IF(I920&gt;H920,H920,I920)),0)*G920)</f>
        <v>448</v>
      </c>
      <c r="N920" s="19">
        <f t="shared" si="72"/>
        <v>0</v>
      </c>
      <c r="O920" s="66" t="b">
        <f t="shared" si="73"/>
        <v>1</v>
      </c>
      <c r="P920" s="67">
        <f t="shared" si="74"/>
        <v>72</v>
      </c>
    </row>
    <row r="921" spans="1:16" x14ac:dyDescent="0.45">
      <c r="A921" s="90" t="s">
        <v>71</v>
      </c>
      <c r="B921" s="90" t="s">
        <v>2318</v>
      </c>
      <c r="C921" s="90" t="s">
        <v>34</v>
      </c>
      <c r="D921" s="91">
        <v>36</v>
      </c>
      <c r="E921" s="91">
        <v>16</v>
      </c>
      <c r="F921" s="92">
        <v>2</v>
      </c>
      <c r="G921" s="92">
        <v>14</v>
      </c>
      <c r="H921" s="68">
        <f t="array" ref="H921">INDEX('Нормативные затраты по МЗ'!$C$2:$C$132,MATCH(A921&amp;C921,'Нормативные затраты по МЗ'!$A$2:$A$132&amp;'Нормативные затраты по МЗ'!$B$2:$B$132,0))</f>
        <v>141.03</v>
      </c>
      <c r="I921" s="3">
        <f>HLOOKUP($C921,'Параметры ПФ'!$F$3:$K$4,2,FALSE)</f>
        <v>155.04</v>
      </c>
      <c r="J921" s="3">
        <f t="shared" si="70"/>
        <v>4512.96</v>
      </c>
      <c r="K921" s="4">
        <f>IF(J921&lt;'Параметры ПФ'!$N$7+0.01,'Стандартные программы'!J921,ROUNDDOWN('Параметры ПФ'!$N$7/IF(H921=0,I921,IF(I921&gt;H921,H921,I921)),0)*IF(H921=0,I921,IF(I921&gt;H921,H921,I921)))</f>
        <v>4512.96</v>
      </c>
      <c r="L921" s="3">
        <f t="shared" si="71"/>
        <v>63181.440000000002</v>
      </c>
      <c r="M921" s="25">
        <f>IF(J921&lt;'Параметры ПФ'!$N$7+0.01,E921*F921*G921,ROUNDDOWN('Параметры ПФ'!$N$7/IF(H921=0,I921,IF(I921&gt;H921,H921,I921)),0)*G921)</f>
        <v>448</v>
      </c>
      <c r="N921" s="19">
        <f t="shared" si="72"/>
        <v>0</v>
      </c>
      <c r="O921" s="66" t="b">
        <f t="shared" si="73"/>
        <v>1</v>
      </c>
      <c r="P921" s="67">
        <f t="shared" si="74"/>
        <v>72</v>
      </c>
    </row>
    <row r="922" spans="1:16" x14ac:dyDescent="0.45">
      <c r="A922" s="90" t="s">
        <v>71</v>
      </c>
      <c r="B922" s="90" t="s">
        <v>2319</v>
      </c>
      <c r="C922" s="90" t="s">
        <v>34</v>
      </c>
      <c r="D922" s="91">
        <v>36</v>
      </c>
      <c r="E922" s="91">
        <v>16</v>
      </c>
      <c r="F922" s="92">
        <v>2</v>
      </c>
      <c r="G922" s="92">
        <v>14</v>
      </c>
      <c r="H922" s="68">
        <f t="array" ref="H922">INDEX('Нормативные затраты по МЗ'!$C$2:$C$132,MATCH(A922&amp;C922,'Нормативные затраты по МЗ'!$A$2:$A$132&amp;'Нормативные затраты по МЗ'!$B$2:$B$132,0))</f>
        <v>141.03</v>
      </c>
      <c r="I922" s="3">
        <f>HLOOKUP($C922,'Параметры ПФ'!$F$3:$K$4,2,FALSE)</f>
        <v>155.04</v>
      </c>
      <c r="J922" s="3">
        <f t="shared" si="70"/>
        <v>4512.96</v>
      </c>
      <c r="K922" s="4">
        <f>IF(J922&lt;'Параметры ПФ'!$N$7+0.01,'Стандартные программы'!J922,ROUNDDOWN('Параметры ПФ'!$N$7/IF(H922=0,I922,IF(I922&gt;H922,H922,I922)),0)*IF(H922=0,I922,IF(I922&gt;H922,H922,I922)))</f>
        <v>4512.96</v>
      </c>
      <c r="L922" s="3">
        <f t="shared" si="71"/>
        <v>63181.440000000002</v>
      </c>
      <c r="M922" s="25">
        <f>IF(J922&lt;'Параметры ПФ'!$N$7+0.01,E922*F922*G922,ROUNDDOWN('Параметры ПФ'!$N$7/IF(H922=0,I922,IF(I922&gt;H922,H922,I922)),0)*G922)</f>
        <v>448</v>
      </c>
      <c r="N922" s="19">
        <f t="shared" si="72"/>
        <v>0</v>
      </c>
      <c r="O922" s="66" t="b">
        <f t="shared" si="73"/>
        <v>1</v>
      </c>
      <c r="P922" s="67">
        <f t="shared" si="74"/>
        <v>72</v>
      </c>
    </row>
    <row r="923" spans="1:16" x14ac:dyDescent="0.45">
      <c r="A923" s="90" t="s">
        <v>71</v>
      </c>
      <c r="B923" s="90" t="s">
        <v>2320</v>
      </c>
      <c r="C923" s="90" t="s">
        <v>34</v>
      </c>
      <c r="D923" s="91">
        <v>36</v>
      </c>
      <c r="E923" s="91">
        <v>16</v>
      </c>
      <c r="F923" s="92">
        <v>2</v>
      </c>
      <c r="G923" s="92">
        <v>14</v>
      </c>
      <c r="H923" s="68">
        <f t="array" ref="H923">INDEX('Нормативные затраты по МЗ'!$C$2:$C$132,MATCH(A923&amp;C923,'Нормативные затраты по МЗ'!$A$2:$A$132&amp;'Нормативные затраты по МЗ'!$B$2:$B$132,0))</f>
        <v>141.03</v>
      </c>
      <c r="I923" s="3">
        <f>HLOOKUP($C923,'Параметры ПФ'!$F$3:$K$4,2,FALSE)</f>
        <v>155.04</v>
      </c>
      <c r="J923" s="3">
        <f t="shared" si="70"/>
        <v>4512.96</v>
      </c>
      <c r="K923" s="4">
        <f>IF(J923&lt;'Параметры ПФ'!$N$7+0.01,'Стандартные программы'!J923,ROUNDDOWN('Параметры ПФ'!$N$7/IF(H923=0,I923,IF(I923&gt;H923,H923,I923)),0)*IF(H923=0,I923,IF(I923&gt;H923,H923,I923)))</f>
        <v>4512.96</v>
      </c>
      <c r="L923" s="3">
        <f t="shared" si="71"/>
        <v>63181.440000000002</v>
      </c>
      <c r="M923" s="25">
        <f>IF(J923&lt;'Параметры ПФ'!$N$7+0.01,E923*F923*G923,ROUNDDOWN('Параметры ПФ'!$N$7/IF(H923=0,I923,IF(I923&gt;H923,H923,I923)),0)*G923)</f>
        <v>448</v>
      </c>
      <c r="N923" s="19">
        <f t="shared" si="72"/>
        <v>0</v>
      </c>
      <c r="O923" s="66" t="b">
        <f t="shared" si="73"/>
        <v>1</v>
      </c>
      <c r="P923" s="67">
        <f t="shared" si="74"/>
        <v>72</v>
      </c>
    </row>
    <row r="924" spans="1:16" x14ac:dyDescent="0.45">
      <c r="A924" s="90" t="s">
        <v>71</v>
      </c>
      <c r="B924" s="90" t="s">
        <v>2321</v>
      </c>
      <c r="C924" s="90" t="s">
        <v>34</v>
      </c>
      <c r="D924" s="91">
        <v>36</v>
      </c>
      <c r="E924" s="91">
        <v>16</v>
      </c>
      <c r="F924" s="92">
        <v>2</v>
      </c>
      <c r="G924" s="92">
        <v>14</v>
      </c>
      <c r="H924" s="68">
        <f t="array" ref="H924">INDEX('Нормативные затраты по МЗ'!$C$2:$C$132,MATCH(A924&amp;C924,'Нормативные затраты по МЗ'!$A$2:$A$132&amp;'Нормативные затраты по МЗ'!$B$2:$B$132,0))</f>
        <v>141.03</v>
      </c>
      <c r="I924" s="3">
        <f>HLOOKUP($C924,'Параметры ПФ'!$F$3:$K$4,2,FALSE)</f>
        <v>155.04</v>
      </c>
      <c r="J924" s="3">
        <f t="shared" si="70"/>
        <v>4512.96</v>
      </c>
      <c r="K924" s="4">
        <f>IF(J924&lt;'Параметры ПФ'!$N$7+0.01,'Стандартные программы'!J924,ROUNDDOWN('Параметры ПФ'!$N$7/IF(H924=0,I924,IF(I924&gt;H924,H924,I924)),0)*IF(H924=0,I924,IF(I924&gt;H924,H924,I924)))</f>
        <v>4512.96</v>
      </c>
      <c r="L924" s="3">
        <f t="shared" si="71"/>
        <v>63181.440000000002</v>
      </c>
      <c r="M924" s="25">
        <f>IF(J924&lt;'Параметры ПФ'!$N$7+0.01,E924*F924*G924,ROUNDDOWN('Параметры ПФ'!$N$7/IF(H924=0,I924,IF(I924&gt;H924,H924,I924)),0)*G924)</f>
        <v>448</v>
      </c>
      <c r="N924" s="19">
        <f t="shared" si="72"/>
        <v>0</v>
      </c>
      <c r="O924" s="66" t="b">
        <f t="shared" si="73"/>
        <v>1</v>
      </c>
      <c r="P924" s="67">
        <f t="shared" si="74"/>
        <v>72</v>
      </c>
    </row>
    <row r="925" spans="1:16" x14ac:dyDescent="0.45">
      <c r="A925" s="90" t="s">
        <v>71</v>
      </c>
      <c r="B925" s="90" t="s">
        <v>517</v>
      </c>
      <c r="C925" s="90" t="s">
        <v>15</v>
      </c>
      <c r="D925" s="91">
        <v>36</v>
      </c>
      <c r="E925" s="91">
        <v>16</v>
      </c>
      <c r="F925" s="92">
        <v>2</v>
      </c>
      <c r="G925" s="92">
        <v>15</v>
      </c>
      <c r="H925" s="68">
        <f t="array" ref="H925">INDEX('Нормативные затраты по МЗ'!$C$2:$C$132,MATCH(A925&amp;C925,'Нормативные затраты по МЗ'!$A$2:$A$132&amp;'Нормативные затраты по МЗ'!$B$2:$B$132,0))</f>
        <v>141.03</v>
      </c>
      <c r="I925" s="3">
        <f>HLOOKUP($C925,'Параметры ПФ'!$F$3:$K$4,2,FALSE)</f>
        <v>155.04</v>
      </c>
      <c r="J925" s="3">
        <f t="shared" si="70"/>
        <v>4512.96</v>
      </c>
      <c r="K925" s="4">
        <f>IF(J925&lt;'Параметры ПФ'!$N$7+0.01,'Стандартные программы'!J925,ROUNDDOWN('Параметры ПФ'!$N$7/IF(H925=0,I925,IF(I925&gt;H925,H925,I925)),0)*IF(H925=0,I925,IF(I925&gt;H925,H925,I925)))</f>
        <v>4512.96</v>
      </c>
      <c r="L925" s="3">
        <f t="shared" si="71"/>
        <v>67694.399999999994</v>
      </c>
      <c r="M925" s="25">
        <f>IF(J925&lt;'Параметры ПФ'!$N$7+0.01,E925*F925*G925,ROUNDDOWN('Параметры ПФ'!$N$7/IF(H925=0,I925,IF(I925&gt;H925,H925,I925)),0)*G925)</f>
        <v>480</v>
      </c>
      <c r="N925" s="19">
        <f t="shared" si="72"/>
        <v>0</v>
      </c>
      <c r="O925" s="66" t="b">
        <f t="shared" si="73"/>
        <v>1</v>
      </c>
      <c r="P925" s="67">
        <f t="shared" si="74"/>
        <v>72</v>
      </c>
    </row>
    <row r="926" spans="1:16" x14ac:dyDescent="0.45">
      <c r="A926" s="90" t="s">
        <v>71</v>
      </c>
      <c r="B926" s="90" t="s">
        <v>518</v>
      </c>
      <c r="C926" s="90" t="s">
        <v>15</v>
      </c>
      <c r="D926" s="91">
        <v>36</v>
      </c>
      <c r="E926" s="91">
        <v>16</v>
      </c>
      <c r="F926" s="92">
        <v>2</v>
      </c>
      <c r="G926" s="92">
        <v>15</v>
      </c>
      <c r="H926" s="68">
        <f t="array" ref="H926">INDEX('Нормативные затраты по МЗ'!$C$2:$C$132,MATCH(A926&amp;C926,'Нормативные затраты по МЗ'!$A$2:$A$132&amp;'Нормативные затраты по МЗ'!$B$2:$B$132,0))</f>
        <v>141.03</v>
      </c>
      <c r="I926" s="3">
        <f>HLOOKUP($C926,'Параметры ПФ'!$F$3:$K$4,2,FALSE)</f>
        <v>155.04</v>
      </c>
      <c r="J926" s="3">
        <f t="shared" si="70"/>
        <v>4512.96</v>
      </c>
      <c r="K926" s="4">
        <f>IF(J926&lt;'Параметры ПФ'!$N$7+0.01,'Стандартные программы'!J926,ROUNDDOWN('Параметры ПФ'!$N$7/IF(H926=0,I926,IF(I926&gt;H926,H926,I926)),0)*IF(H926=0,I926,IF(I926&gt;H926,H926,I926)))</f>
        <v>4512.96</v>
      </c>
      <c r="L926" s="3">
        <f t="shared" si="71"/>
        <v>67694.399999999994</v>
      </c>
      <c r="M926" s="25">
        <f>IF(J926&lt;'Параметры ПФ'!$N$7+0.01,E926*F926*G926,ROUNDDOWN('Параметры ПФ'!$N$7/IF(H926=0,I926,IF(I926&gt;H926,H926,I926)),0)*G926)</f>
        <v>480</v>
      </c>
      <c r="N926" s="19">
        <f t="shared" si="72"/>
        <v>0</v>
      </c>
      <c r="O926" s="66" t="b">
        <f t="shared" si="73"/>
        <v>1</v>
      </c>
      <c r="P926" s="67">
        <f t="shared" si="74"/>
        <v>72</v>
      </c>
    </row>
    <row r="927" spans="1:16" x14ac:dyDescent="0.45">
      <c r="A927" s="90" t="s">
        <v>71</v>
      </c>
      <c r="B927" s="90" t="s">
        <v>519</v>
      </c>
      <c r="C927" s="90" t="s">
        <v>14</v>
      </c>
      <c r="D927" s="91">
        <v>36</v>
      </c>
      <c r="E927" s="91">
        <v>16</v>
      </c>
      <c r="F927" s="92">
        <v>2</v>
      </c>
      <c r="G927" s="92">
        <v>15</v>
      </c>
      <c r="H927" s="68">
        <f t="array" ref="H927">INDEX('Нормативные затраты по МЗ'!$C$2:$C$132,MATCH(A927&amp;C927,'Нормативные затраты по МЗ'!$A$2:$A$132&amp;'Нормативные затраты по МЗ'!$B$2:$B$132,0))</f>
        <v>141.03</v>
      </c>
      <c r="I927" s="3">
        <f>HLOOKUP($C927,'Параметры ПФ'!$F$3:$K$4,2,FALSE)</f>
        <v>155.04</v>
      </c>
      <c r="J927" s="3">
        <f t="shared" si="70"/>
        <v>4512.96</v>
      </c>
      <c r="K927" s="4">
        <f>IF(J927&lt;'Параметры ПФ'!$N$7+0.01,'Стандартные программы'!J927,ROUNDDOWN('Параметры ПФ'!$N$7/IF(H927=0,I927,IF(I927&gt;H927,H927,I927)),0)*IF(H927=0,I927,IF(I927&gt;H927,H927,I927)))</f>
        <v>4512.96</v>
      </c>
      <c r="L927" s="3">
        <f t="shared" si="71"/>
        <v>67694.399999999994</v>
      </c>
      <c r="M927" s="25">
        <f>IF(J927&lt;'Параметры ПФ'!$N$7+0.01,E927*F927*G927,ROUNDDOWN('Параметры ПФ'!$N$7/IF(H927=0,I927,IF(I927&gt;H927,H927,I927)),0)*G927)</f>
        <v>480</v>
      </c>
      <c r="N927" s="19">
        <f t="shared" si="72"/>
        <v>0</v>
      </c>
      <c r="O927" s="66" t="b">
        <f t="shared" si="73"/>
        <v>1</v>
      </c>
      <c r="P927" s="67">
        <f t="shared" si="74"/>
        <v>72</v>
      </c>
    </row>
    <row r="928" spans="1:16" x14ac:dyDescent="0.45">
      <c r="A928" s="90" t="s">
        <v>71</v>
      </c>
      <c r="B928" s="90" t="s">
        <v>520</v>
      </c>
      <c r="C928" s="90" t="s">
        <v>2</v>
      </c>
      <c r="D928" s="91">
        <v>36</v>
      </c>
      <c r="E928" s="91">
        <v>16</v>
      </c>
      <c r="F928" s="92">
        <v>2</v>
      </c>
      <c r="G928" s="92">
        <v>15</v>
      </c>
      <c r="H928" s="68">
        <f t="array" ref="H928">INDEX('Нормативные затраты по МЗ'!$C$2:$C$132,MATCH(A928&amp;C928,'Нормативные затраты по МЗ'!$A$2:$A$132&amp;'Нормативные затраты по МЗ'!$B$2:$B$132,0))</f>
        <v>141.03</v>
      </c>
      <c r="I928" s="3">
        <f>HLOOKUP($C928,'Параметры ПФ'!$F$3:$K$4,2,FALSE)</f>
        <v>155.04</v>
      </c>
      <c r="J928" s="3">
        <f t="shared" si="70"/>
        <v>4512.96</v>
      </c>
      <c r="K928" s="4">
        <f>IF(J928&lt;'Параметры ПФ'!$N$7+0.01,'Стандартные программы'!J928,ROUNDDOWN('Параметры ПФ'!$N$7/IF(H928=0,I928,IF(I928&gt;H928,H928,I928)),0)*IF(H928=0,I928,IF(I928&gt;H928,H928,I928)))</f>
        <v>4512.96</v>
      </c>
      <c r="L928" s="3">
        <f t="shared" si="71"/>
        <v>67694.399999999994</v>
      </c>
      <c r="M928" s="25">
        <f>IF(J928&lt;'Параметры ПФ'!$N$7+0.01,E928*F928*G928,ROUNDDOWN('Параметры ПФ'!$N$7/IF(H928=0,I928,IF(I928&gt;H928,H928,I928)),0)*G928)</f>
        <v>480</v>
      </c>
      <c r="N928" s="19">
        <f t="shared" si="72"/>
        <v>0</v>
      </c>
      <c r="O928" s="66" t="b">
        <f t="shared" si="73"/>
        <v>1</v>
      </c>
      <c r="P928" s="67">
        <f t="shared" si="74"/>
        <v>72</v>
      </c>
    </row>
    <row r="929" spans="1:16" x14ac:dyDescent="0.45">
      <c r="A929" s="90" t="s">
        <v>71</v>
      </c>
      <c r="B929" s="90" t="s">
        <v>521</v>
      </c>
      <c r="C929" s="90" t="s">
        <v>16</v>
      </c>
      <c r="D929" s="91">
        <v>36</v>
      </c>
      <c r="E929" s="91">
        <v>16</v>
      </c>
      <c r="F929" s="92">
        <v>2</v>
      </c>
      <c r="G929" s="92">
        <v>15</v>
      </c>
      <c r="H929" s="68">
        <f t="array" ref="H929">INDEX('Нормативные затраты по МЗ'!$C$2:$C$132,MATCH(A929&amp;C929,'Нормативные затраты по МЗ'!$A$2:$A$132&amp;'Нормативные затраты по МЗ'!$B$2:$B$132,0))</f>
        <v>141.03</v>
      </c>
      <c r="I929" s="3">
        <f>HLOOKUP($C929,'Параметры ПФ'!$F$3:$K$4,2,FALSE)</f>
        <v>155.04</v>
      </c>
      <c r="J929" s="3">
        <f t="shared" si="70"/>
        <v>4512.96</v>
      </c>
      <c r="K929" s="4">
        <f>IF(J929&lt;'Параметры ПФ'!$N$7+0.01,'Стандартные программы'!J929,ROUNDDOWN('Параметры ПФ'!$N$7/IF(H929=0,I929,IF(I929&gt;H929,H929,I929)),0)*IF(H929=0,I929,IF(I929&gt;H929,H929,I929)))</f>
        <v>4512.96</v>
      </c>
      <c r="L929" s="3">
        <f t="shared" si="71"/>
        <v>67694.399999999994</v>
      </c>
      <c r="M929" s="25">
        <f>IF(J929&lt;'Параметры ПФ'!$N$7+0.01,E929*F929*G929,ROUNDDOWN('Параметры ПФ'!$N$7/IF(H929=0,I929,IF(I929&gt;H929,H929,I929)),0)*G929)</f>
        <v>480</v>
      </c>
      <c r="N929" s="19">
        <f t="shared" si="72"/>
        <v>0</v>
      </c>
      <c r="O929" s="66" t="b">
        <f t="shared" si="73"/>
        <v>1</v>
      </c>
      <c r="P929" s="67">
        <f t="shared" si="74"/>
        <v>72</v>
      </c>
    </row>
    <row r="930" spans="1:16" x14ac:dyDescent="0.45">
      <c r="A930" s="90" t="s">
        <v>71</v>
      </c>
      <c r="B930" s="90" t="s">
        <v>522</v>
      </c>
      <c r="C930" s="90" t="s">
        <v>16</v>
      </c>
      <c r="D930" s="91">
        <v>36</v>
      </c>
      <c r="E930" s="91">
        <v>16</v>
      </c>
      <c r="F930" s="92">
        <v>2</v>
      </c>
      <c r="G930" s="92">
        <v>15</v>
      </c>
      <c r="H930" s="68">
        <f t="array" ref="H930">INDEX('Нормативные затраты по МЗ'!$C$2:$C$132,MATCH(A930&amp;C930,'Нормативные затраты по МЗ'!$A$2:$A$132&amp;'Нормативные затраты по МЗ'!$B$2:$B$132,0))</f>
        <v>141.03</v>
      </c>
      <c r="I930" s="3">
        <f>HLOOKUP($C930,'Параметры ПФ'!$F$3:$K$4,2,FALSE)</f>
        <v>155.04</v>
      </c>
      <c r="J930" s="3">
        <f t="shared" si="70"/>
        <v>4512.96</v>
      </c>
      <c r="K930" s="4">
        <f>IF(J930&lt;'Параметры ПФ'!$N$7+0.01,'Стандартные программы'!J930,ROUNDDOWN('Параметры ПФ'!$N$7/IF(H930=0,I930,IF(I930&gt;H930,H930,I930)),0)*IF(H930=0,I930,IF(I930&gt;H930,H930,I930)))</f>
        <v>4512.96</v>
      </c>
      <c r="L930" s="3">
        <f t="shared" si="71"/>
        <v>67694.399999999994</v>
      </c>
      <c r="M930" s="25">
        <f>IF(J930&lt;'Параметры ПФ'!$N$7+0.01,E930*F930*G930,ROUNDDOWN('Параметры ПФ'!$N$7/IF(H930=0,I930,IF(I930&gt;H930,H930,I930)),0)*G930)</f>
        <v>480</v>
      </c>
      <c r="N930" s="19">
        <f t="shared" si="72"/>
        <v>0</v>
      </c>
      <c r="O930" s="66" t="b">
        <f t="shared" si="73"/>
        <v>1</v>
      </c>
      <c r="P930" s="67">
        <f t="shared" si="74"/>
        <v>72</v>
      </c>
    </row>
    <row r="931" spans="1:16" x14ac:dyDescent="0.45">
      <c r="A931" s="90" t="s">
        <v>71</v>
      </c>
      <c r="B931" s="90" t="s">
        <v>523</v>
      </c>
      <c r="C931" s="90" t="s">
        <v>34</v>
      </c>
      <c r="D931" s="91">
        <v>36</v>
      </c>
      <c r="E931" s="91">
        <v>16</v>
      </c>
      <c r="F931" s="92">
        <v>2</v>
      </c>
      <c r="G931" s="92">
        <v>15</v>
      </c>
      <c r="H931" s="68">
        <f t="array" ref="H931">INDEX('Нормативные затраты по МЗ'!$C$2:$C$132,MATCH(A931&amp;C931,'Нормативные затраты по МЗ'!$A$2:$A$132&amp;'Нормативные затраты по МЗ'!$B$2:$B$132,0))</f>
        <v>141.03</v>
      </c>
      <c r="I931" s="3">
        <f>HLOOKUP($C931,'Параметры ПФ'!$F$3:$K$4,2,FALSE)</f>
        <v>155.04</v>
      </c>
      <c r="J931" s="3">
        <f t="shared" si="70"/>
        <v>4512.96</v>
      </c>
      <c r="K931" s="4">
        <f>IF(J931&lt;'Параметры ПФ'!$N$7+0.01,'Стандартные программы'!J931,ROUNDDOWN('Параметры ПФ'!$N$7/IF(H931=0,I931,IF(I931&gt;H931,H931,I931)),0)*IF(H931=0,I931,IF(I931&gt;H931,H931,I931)))</f>
        <v>4512.96</v>
      </c>
      <c r="L931" s="3">
        <f t="shared" si="71"/>
        <v>67694.399999999994</v>
      </c>
      <c r="M931" s="25">
        <f>IF(J931&lt;'Параметры ПФ'!$N$7+0.01,E931*F931*G931,ROUNDDOWN('Параметры ПФ'!$N$7/IF(H931=0,I931,IF(I931&gt;H931,H931,I931)),0)*G931)</f>
        <v>480</v>
      </c>
      <c r="N931" s="19">
        <f t="shared" si="72"/>
        <v>0</v>
      </c>
      <c r="O931" s="66" t="b">
        <f t="shared" si="73"/>
        <v>1</v>
      </c>
      <c r="P931" s="67">
        <f t="shared" si="74"/>
        <v>72</v>
      </c>
    </row>
    <row r="932" spans="1:16" x14ac:dyDescent="0.45">
      <c r="A932" s="90" t="s">
        <v>71</v>
      </c>
      <c r="B932" s="90" t="s">
        <v>2322</v>
      </c>
      <c r="C932" s="90" t="s">
        <v>15</v>
      </c>
      <c r="D932" s="91">
        <v>36</v>
      </c>
      <c r="E932" s="91">
        <v>16</v>
      </c>
      <c r="F932" s="92">
        <v>2</v>
      </c>
      <c r="G932" s="92">
        <v>15</v>
      </c>
      <c r="H932" s="68">
        <f t="array" ref="H932">INDEX('Нормативные затраты по МЗ'!$C$2:$C$132,MATCH(A932&amp;C932,'Нормативные затраты по МЗ'!$A$2:$A$132&amp;'Нормативные затраты по МЗ'!$B$2:$B$132,0))</f>
        <v>141.03</v>
      </c>
      <c r="I932" s="3">
        <f>HLOOKUP($C932,'Параметры ПФ'!$F$3:$K$4,2,FALSE)</f>
        <v>155.04</v>
      </c>
      <c r="J932" s="3">
        <f t="shared" si="70"/>
        <v>4512.96</v>
      </c>
      <c r="K932" s="4">
        <f>IF(J932&lt;'Параметры ПФ'!$N$7+0.01,'Стандартные программы'!J932,ROUNDDOWN('Параметры ПФ'!$N$7/IF(H932=0,I932,IF(I932&gt;H932,H932,I932)),0)*IF(H932=0,I932,IF(I932&gt;H932,H932,I932)))</f>
        <v>4512.96</v>
      </c>
      <c r="L932" s="3">
        <f t="shared" si="71"/>
        <v>67694.399999999994</v>
      </c>
      <c r="M932" s="25">
        <f>IF(J932&lt;'Параметры ПФ'!$N$7+0.01,E932*F932*G932,ROUNDDOWN('Параметры ПФ'!$N$7/IF(H932=0,I932,IF(I932&gt;H932,H932,I932)),0)*G932)</f>
        <v>480</v>
      </c>
      <c r="N932" s="19">
        <f t="shared" si="72"/>
        <v>0</v>
      </c>
      <c r="O932" s="66" t="b">
        <f t="shared" si="73"/>
        <v>1</v>
      </c>
      <c r="P932" s="67">
        <f t="shared" si="74"/>
        <v>72</v>
      </c>
    </row>
    <row r="933" spans="1:16" x14ac:dyDescent="0.45">
      <c r="A933" s="90" t="s">
        <v>71</v>
      </c>
      <c r="B933" s="90" t="s">
        <v>2323</v>
      </c>
      <c r="C933" s="90" t="s">
        <v>1</v>
      </c>
      <c r="D933" s="91">
        <v>36</v>
      </c>
      <c r="E933" s="91">
        <v>16</v>
      </c>
      <c r="F933" s="92">
        <v>2</v>
      </c>
      <c r="G933" s="92">
        <v>15</v>
      </c>
      <c r="H933" s="68">
        <f t="array" ref="H933">INDEX('Нормативные затраты по МЗ'!$C$2:$C$132,MATCH(A933&amp;C933,'Нормативные затраты по МЗ'!$A$2:$A$132&amp;'Нормативные затраты по МЗ'!$B$2:$B$132,0))</f>
        <v>141.03</v>
      </c>
      <c r="I933" s="3">
        <f>HLOOKUP($C933,'Параметры ПФ'!$F$3:$K$4,2,FALSE)</f>
        <v>155.04</v>
      </c>
      <c r="J933" s="3">
        <f t="shared" si="70"/>
        <v>4512.96</v>
      </c>
      <c r="K933" s="4">
        <f>IF(J933&lt;'Параметры ПФ'!$N$7+0.01,'Стандартные программы'!J933,ROUNDDOWN('Параметры ПФ'!$N$7/IF(H933=0,I933,IF(I933&gt;H933,H933,I933)),0)*IF(H933=0,I933,IF(I933&gt;H933,H933,I933)))</f>
        <v>4512.96</v>
      </c>
      <c r="L933" s="3">
        <f t="shared" si="71"/>
        <v>67694.399999999994</v>
      </c>
      <c r="M933" s="25">
        <f>IF(J933&lt;'Параметры ПФ'!$N$7+0.01,E933*F933*G933,ROUNDDOWN('Параметры ПФ'!$N$7/IF(H933=0,I933,IF(I933&gt;H933,H933,I933)),0)*G933)</f>
        <v>480</v>
      </c>
      <c r="N933" s="19">
        <f t="shared" si="72"/>
        <v>0</v>
      </c>
      <c r="O933" s="66" t="b">
        <f t="shared" si="73"/>
        <v>1</v>
      </c>
      <c r="P933" s="67">
        <f t="shared" si="74"/>
        <v>72</v>
      </c>
    </row>
    <row r="934" spans="1:16" x14ac:dyDescent="0.45">
      <c r="A934" s="90" t="s">
        <v>71</v>
      </c>
      <c r="B934" s="90" t="s">
        <v>2324</v>
      </c>
      <c r="C934" s="90" t="s">
        <v>2</v>
      </c>
      <c r="D934" s="91">
        <v>36</v>
      </c>
      <c r="E934" s="91">
        <v>16</v>
      </c>
      <c r="F934" s="92">
        <v>2</v>
      </c>
      <c r="G934" s="92">
        <v>15</v>
      </c>
      <c r="H934" s="68">
        <f t="array" ref="H934">INDEX('Нормативные затраты по МЗ'!$C$2:$C$132,MATCH(A934&amp;C934,'Нормативные затраты по МЗ'!$A$2:$A$132&amp;'Нормативные затраты по МЗ'!$B$2:$B$132,0))</f>
        <v>141.03</v>
      </c>
      <c r="I934" s="3">
        <f>HLOOKUP($C934,'Параметры ПФ'!$F$3:$K$4,2,FALSE)</f>
        <v>155.04</v>
      </c>
      <c r="J934" s="3">
        <f t="shared" si="70"/>
        <v>4512.96</v>
      </c>
      <c r="K934" s="4">
        <f>IF(J934&lt;'Параметры ПФ'!$N$7+0.01,'Стандартные программы'!J934,ROUNDDOWN('Параметры ПФ'!$N$7/IF(H934=0,I934,IF(I934&gt;H934,H934,I934)),0)*IF(H934=0,I934,IF(I934&gt;H934,H934,I934)))</f>
        <v>4512.96</v>
      </c>
      <c r="L934" s="3">
        <f t="shared" si="71"/>
        <v>67694.399999999994</v>
      </c>
      <c r="M934" s="25">
        <f>IF(J934&lt;'Параметры ПФ'!$N$7+0.01,E934*F934*G934,ROUNDDOWN('Параметры ПФ'!$N$7/IF(H934=0,I934,IF(I934&gt;H934,H934,I934)),0)*G934)</f>
        <v>480</v>
      </c>
      <c r="N934" s="19">
        <f t="shared" si="72"/>
        <v>0</v>
      </c>
      <c r="O934" s="66" t="b">
        <f t="shared" si="73"/>
        <v>1</v>
      </c>
      <c r="P934" s="67">
        <f t="shared" si="74"/>
        <v>72</v>
      </c>
    </row>
    <row r="935" spans="1:16" x14ac:dyDescent="0.45">
      <c r="A935" s="90" t="s">
        <v>72</v>
      </c>
      <c r="B935" s="90" t="s">
        <v>524</v>
      </c>
      <c r="C935" s="90" t="s">
        <v>14</v>
      </c>
      <c r="D935" s="91">
        <v>36</v>
      </c>
      <c r="E935" s="91">
        <v>20</v>
      </c>
      <c r="F935" s="92">
        <v>2</v>
      </c>
      <c r="G935" s="92">
        <v>25</v>
      </c>
      <c r="H935" s="68">
        <f t="array" ref="H935">INDEX('Нормативные затраты по МЗ'!$C$2:$C$132,MATCH(A935&amp;C935,'Нормативные затраты по МЗ'!$A$2:$A$132&amp;'Нормативные затраты по МЗ'!$B$2:$B$132,0))</f>
        <v>155.02000000000001</v>
      </c>
      <c r="I935" s="3">
        <f>HLOOKUP($C935,'Параметры ПФ'!$F$3:$K$4,2,FALSE)</f>
        <v>155.04</v>
      </c>
      <c r="J935" s="3">
        <f t="shared" si="70"/>
        <v>6200.8</v>
      </c>
      <c r="K935" s="4">
        <f>IF(J935&lt;'Параметры ПФ'!$N$7+0.01,'Стандартные программы'!J935,ROUNDDOWN('Параметры ПФ'!$N$7/IF(H935=0,I935,IF(I935&gt;H935,H935,I935)),0)*IF(H935=0,I935,IF(I935&gt;H935,H935,I935)))</f>
        <v>6200.8</v>
      </c>
      <c r="L935" s="3">
        <f t="shared" si="71"/>
        <v>155020</v>
      </c>
      <c r="M935" s="25">
        <f>IF(J935&lt;'Параметры ПФ'!$N$7+0.01,E935*F935*G935,ROUNDDOWN('Параметры ПФ'!$N$7/IF(H935=0,I935,IF(I935&gt;H935,H935,I935)),0)*G935)</f>
        <v>1000</v>
      </c>
      <c r="N935" s="19">
        <f t="shared" si="72"/>
        <v>0</v>
      </c>
      <c r="O935" s="66" t="b">
        <f t="shared" si="73"/>
        <v>1</v>
      </c>
      <c r="P935" s="67">
        <f t="shared" si="74"/>
        <v>72</v>
      </c>
    </row>
    <row r="936" spans="1:16" x14ac:dyDescent="0.45">
      <c r="A936" s="90" t="s">
        <v>72</v>
      </c>
      <c r="B936" s="90" t="s">
        <v>524</v>
      </c>
      <c r="C936" s="90" t="s">
        <v>14</v>
      </c>
      <c r="D936" s="91">
        <v>36</v>
      </c>
      <c r="E936" s="91">
        <v>20</v>
      </c>
      <c r="F936" s="92">
        <v>2</v>
      </c>
      <c r="G936" s="92">
        <v>25</v>
      </c>
      <c r="H936" s="68">
        <f t="array" ref="H936">INDEX('Нормативные затраты по МЗ'!$C$2:$C$132,MATCH(A936&amp;C936,'Нормативные затраты по МЗ'!$A$2:$A$132&amp;'Нормативные затраты по МЗ'!$B$2:$B$132,0))</f>
        <v>155.02000000000001</v>
      </c>
      <c r="I936" s="3">
        <f>HLOOKUP($C936,'Параметры ПФ'!$F$3:$K$4,2,FALSE)</f>
        <v>155.04</v>
      </c>
      <c r="J936" s="3">
        <f t="shared" si="70"/>
        <v>6200.8</v>
      </c>
      <c r="K936" s="4">
        <f>IF(J936&lt;'Параметры ПФ'!$N$7+0.01,'Стандартные программы'!J936,ROUNDDOWN('Параметры ПФ'!$N$7/IF(H936=0,I936,IF(I936&gt;H936,H936,I936)),0)*IF(H936=0,I936,IF(I936&gt;H936,H936,I936)))</f>
        <v>6200.8</v>
      </c>
      <c r="L936" s="3">
        <f t="shared" si="71"/>
        <v>155020</v>
      </c>
      <c r="M936" s="25">
        <f>IF(J936&lt;'Параметры ПФ'!$N$7+0.01,E936*F936*G936,ROUNDDOWN('Параметры ПФ'!$N$7/IF(H936=0,I936,IF(I936&gt;H936,H936,I936)),0)*G936)</f>
        <v>1000</v>
      </c>
      <c r="N936" s="19">
        <f t="shared" si="72"/>
        <v>0</v>
      </c>
      <c r="O936" s="66" t="b">
        <f t="shared" si="73"/>
        <v>1</v>
      </c>
      <c r="P936" s="67">
        <f t="shared" si="74"/>
        <v>72</v>
      </c>
    </row>
    <row r="937" spans="1:16" x14ac:dyDescent="0.45">
      <c r="A937" s="90" t="s">
        <v>72</v>
      </c>
      <c r="B937" s="90" t="s">
        <v>525</v>
      </c>
      <c r="C937" s="90" t="s">
        <v>16</v>
      </c>
      <c r="D937" s="91">
        <v>36</v>
      </c>
      <c r="E937" s="91">
        <v>20</v>
      </c>
      <c r="F937" s="92">
        <v>2</v>
      </c>
      <c r="G937" s="92">
        <v>25</v>
      </c>
      <c r="H937" s="68">
        <f t="array" ref="H937">INDEX('Нормативные затраты по МЗ'!$C$2:$C$132,MATCH(A937&amp;C937,'Нормативные затраты по МЗ'!$A$2:$A$132&amp;'Нормативные затраты по МЗ'!$B$2:$B$132,0))</f>
        <v>155.02000000000001</v>
      </c>
      <c r="I937" s="3">
        <f>HLOOKUP($C937,'Параметры ПФ'!$F$3:$K$4,2,FALSE)</f>
        <v>155.04</v>
      </c>
      <c r="J937" s="3">
        <f t="shared" si="70"/>
        <v>6200.8</v>
      </c>
      <c r="K937" s="4">
        <f>IF(J937&lt;'Параметры ПФ'!$N$7+0.01,'Стандартные программы'!J937,ROUNDDOWN('Параметры ПФ'!$N$7/IF(H937=0,I937,IF(I937&gt;H937,H937,I937)),0)*IF(H937=0,I937,IF(I937&gt;H937,H937,I937)))</f>
        <v>6200.8</v>
      </c>
      <c r="L937" s="3">
        <f t="shared" si="71"/>
        <v>155020</v>
      </c>
      <c r="M937" s="25">
        <f>IF(J937&lt;'Параметры ПФ'!$N$7+0.01,E937*F937*G937,ROUNDDOWN('Параметры ПФ'!$N$7/IF(H937=0,I937,IF(I937&gt;H937,H937,I937)),0)*G937)</f>
        <v>1000</v>
      </c>
      <c r="N937" s="19">
        <f t="shared" si="72"/>
        <v>0</v>
      </c>
      <c r="O937" s="66" t="b">
        <f t="shared" si="73"/>
        <v>1</v>
      </c>
      <c r="P937" s="67">
        <f t="shared" si="74"/>
        <v>72</v>
      </c>
    </row>
    <row r="938" spans="1:16" x14ac:dyDescent="0.45">
      <c r="A938" s="90" t="s">
        <v>72</v>
      </c>
      <c r="B938" s="90" t="s">
        <v>525</v>
      </c>
      <c r="C938" s="90" t="s">
        <v>16</v>
      </c>
      <c r="D938" s="91">
        <v>36</v>
      </c>
      <c r="E938" s="91">
        <v>20</v>
      </c>
      <c r="F938" s="92">
        <v>2</v>
      </c>
      <c r="G938" s="92">
        <v>25</v>
      </c>
      <c r="H938" s="68">
        <f t="array" ref="H938">INDEX('Нормативные затраты по МЗ'!$C$2:$C$132,MATCH(A938&amp;C938,'Нормативные затраты по МЗ'!$A$2:$A$132&amp;'Нормативные затраты по МЗ'!$B$2:$B$132,0))</f>
        <v>155.02000000000001</v>
      </c>
      <c r="I938" s="3">
        <f>HLOOKUP($C938,'Параметры ПФ'!$F$3:$K$4,2,FALSE)</f>
        <v>155.04</v>
      </c>
      <c r="J938" s="3">
        <f t="shared" si="70"/>
        <v>6200.8</v>
      </c>
      <c r="K938" s="4">
        <f>IF(J938&lt;'Параметры ПФ'!$N$7+0.01,'Стандартные программы'!J938,ROUNDDOWN('Параметры ПФ'!$N$7/IF(H938=0,I938,IF(I938&gt;H938,H938,I938)),0)*IF(H938=0,I938,IF(I938&gt;H938,H938,I938)))</f>
        <v>6200.8</v>
      </c>
      <c r="L938" s="3">
        <f t="shared" si="71"/>
        <v>155020</v>
      </c>
      <c r="M938" s="25">
        <f>IF(J938&lt;'Параметры ПФ'!$N$7+0.01,E938*F938*G938,ROUNDDOWN('Параметры ПФ'!$N$7/IF(H938=0,I938,IF(I938&gt;H938,H938,I938)),0)*G938)</f>
        <v>1000</v>
      </c>
      <c r="N938" s="19">
        <f t="shared" si="72"/>
        <v>0</v>
      </c>
      <c r="O938" s="66" t="b">
        <f t="shared" si="73"/>
        <v>1</v>
      </c>
      <c r="P938" s="67">
        <f t="shared" si="74"/>
        <v>72</v>
      </c>
    </row>
    <row r="939" spans="1:16" x14ac:dyDescent="0.45">
      <c r="A939" s="90" t="s">
        <v>72</v>
      </c>
      <c r="B939" s="90" t="s">
        <v>526</v>
      </c>
      <c r="C939" s="90" t="s">
        <v>34</v>
      </c>
      <c r="D939" s="91">
        <v>36</v>
      </c>
      <c r="E939" s="91">
        <v>20</v>
      </c>
      <c r="F939" s="92">
        <v>2</v>
      </c>
      <c r="G939" s="92">
        <v>25</v>
      </c>
      <c r="H939" s="68">
        <f t="array" ref="H939">INDEX('Нормативные затраты по МЗ'!$C$2:$C$132,MATCH(A939&amp;C939,'Нормативные затраты по МЗ'!$A$2:$A$132&amp;'Нормативные затраты по МЗ'!$B$2:$B$132,0))</f>
        <v>155.02000000000001</v>
      </c>
      <c r="I939" s="3">
        <f>HLOOKUP($C939,'Параметры ПФ'!$F$3:$K$4,2,FALSE)</f>
        <v>155.04</v>
      </c>
      <c r="J939" s="3">
        <f t="shared" si="70"/>
        <v>6200.8</v>
      </c>
      <c r="K939" s="4">
        <f>IF(J939&lt;'Параметры ПФ'!$N$7+0.01,'Стандартные программы'!J939,ROUNDDOWN('Параметры ПФ'!$N$7/IF(H939=0,I939,IF(I939&gt;H939,H939,I939)),0)*IF(H939=0,I939,IF(I939&gt;H939,H939,I939)))</f>
        <v>6200.8</v>
      </c>
      <c r="L939" s="3">
        <f t="shared" si="71"/>
        <v>155020</v>
      </c>
      <c r="M939" s="25">
        <f>IF(J939&lt;'Параметры ПФ'!$N$7+0.01,E939*F939*G939,ROUNDDOWN('Параметры ПФ'!$N$7/IF(H939=0,I939,IF(I939&gt;H939,H939,I939)),0)*G939)</f>
        <v>1000</v>
      </c>
      <c r="N939" s="19">
        <f t="shared" si="72"/>
        <v>0</v>
      </c>
      <c r="O939" s="66" t="b">
        <f t="shared" si="73"/>
        <v>1</v>
      </c>
      <c r="P939" s="67">
        <f t="shared" si="74"/>
        <v>72</v>
      </c>
    </row>
    <row r="940" spans="1:16" x14ac:dyDescent="0.45">
      <c r="A940" s="90" t="s">
        <v>72</v>
      </c>
      <c r="B940" s="90" t="s">
        <v>527</v>
      </c>
      <c r="C940" s="90" t="s">
        <v>34</v>
      </c>
      <c r="D940" s="91">
        <v>36</v>
      </c>
      <c r="E940" s="91">
        <v>20</v>
      </c>
      <c r="F940" s="92">
        <v>2</v>
      </c>
      <c r="G940" s="92">
        <v>25</v>
      </c>
      <c r="H940" s="68">
        <f t="array" ref="H940">INDEX('Нормативные затраты по МЗ'!$C$2:$C$132,MATCH(A940&amp;C940,'Нормативные затраты по МЗ'!$A$2:$A$132&amp;'Нормативные затраты по МЗ'!$B$2:$B$132,0))</f>
        <v>155.02000000000001</v>
      </c>
      <c r="I940" s="3">
        <f>HLOOKUP($C940,'Параметры ПФ'!$F$3:$K$4,2,FALSE)</f>
        <v>155.04</v>
      </c>
      <c r="J940" s="3">
        <f t="shared" si="70"/>
        <v>6200.8</v>
      </c>
      <c r="K940" s="4">
        <f>IF(J940&lt;'Параметры ПФ'!$N$7+0.01,'Стандартные программы'!J940,ROUNDDOWN('Параметры ПФ'!$N$7/IF(H940=0,I940,IF(I940&gt;H940,H940,I940)),0)*IF(H940=0,I940,IF(I940&gt;H940,H940,I940)))</f>
        <v>6200.8</v>
      </c>
      <c r="L940" s="3">
        <f t="shared" si="71"/>
        <v>155020</v>
      </c>
      <c r="M940" s="25">
        <f>IF(J940&lt;'Параметры ПФ'!$N$7+0.01,E940*F940*G940,ROUNDDOWN('Параметры ПФ'!$N$7/IF(H940=0,I940,IF(I940&gt;H940,H940,I940)),0)*G940)</f>
        <v>1000</v>
      </c>
      <c r="N940" s="19">
        <f t="shared" si="72"/>
        <v>0</v>
      </c>
      <c r="O940" s="66" t="b">
        <f t="shared" si="73"/>
        <v>1</v>
      </c>
      <c r="P940" s="67">
        <f t="shared" si="74"/>
        <v>72</v>
      </c>
    </row>
    <row r="941" spans="1:16" x14ac:dyDescent="0.45">
      <c r="A941" s="90" t="s">
        <v>72</v>
      </c>
      <c r="B941" s="90" t="s">
        <v>527</v>
      </c>
      <c r="C941" s="90" t="s">
        <v>34</v>
      </c>
      <c r="D941" s="91">
        <v>36</v>
      </c>
      <c r="E941" s="91">
        <v>20</v>
      </c>
      <c r="F941" s="92">
        <v>2</v>
      </c>
      <c r="G941" s="92">
        <v>25</v>
      </c>
      <c r="H941" s="68">
        <f t="array" ref="H941">INDEX('Нормативные затраты по МЗ'!$C$2:$C$132,MATCH(A941&amp;C941,'Нормативные затраты по МЗ'!$A$2:$A$132&amp;'Нормативные затраты по МЗ'!$B$2:$B$132,0))</f>
        <v>155.02000000000001</v>
      </c>
      <c r="I941" s="3">
        <f>HLOOKUP($C941,'Параметры ПФ'!$F$3:$K$4,2,FALSE)</f>
        <v>155.04</v>
      </c>
      <c r="J941" s="3">
        <f t="shared" si="70"/>
        <v>6200.8</v>
      </c>
      <c r="K941" s="4">
        <f>IF(J941&lt;'Параметры ПФ'!$N$7+0.01,'Стандартные программы'!J941,ROUNDDOWN('Параметры ПФ'!$N$7/IF(H941=0,I941,IF(I941&gt;H941,H941,I941)),0)*IF(H941=0,I941,IF(I941&gt;H941,H941,I941)))</f>
        <v>6200.8</v>
      </c>
      <c r="L941" s="3">
        <f t="shared" si="71"/>
        <v>155020</v>
      </c>
      <c r="M941" s="25">
        <f>IF(J941&lt;'Параметры ПФ'!$N$7+0.01,E941*F941*G941,ROUNDDOWN('Параметры ПФ'!$N$7/IF(H941=0,I941,IF(I941&gt;H941,H941,I941)),0)*G941)</f>
        <v>1000</v>
      </c>
      <c r="N941" s="19">
        <f t="shared" si="72"/>
        <v>0</v>
      </c>
      <c r="O941" s="66" t="b">
        <f t="shared" si="73"/>
        <v>1</v>
      </c>
      <c r="P941" s="67">
        <f t="shared" si="74"/>
        <v>72</v>
      </c>
    </row>
    <row r="942" spans="1:16" x14ac:dyDescent="0.45">
      <c r="A942" s="90" t="s">
        <v>72</v>
      </c>
      <c r="B942" s="90" t="s">
        <v>528</v>
      </c>
      <c r="C942" s="90" t="s">
        <v>2</v>
      </c>
      <c r="D942" s="91">
        <v>36</v>
      </c>
      <c r="E942" s="91">
        <v>20</v>
      </c>
      <c r="F942" s="92">
        <v>2</v>
      </c>
      <c r="G942" s="92">
        <v>28</v>
      </c>
      <c r="H942" s="68">
        <f t="array" ref="H942">INDEX('Нормативные затраты по МЗ'!$C$2:$C$132,MATCH(A942&amp;C942,'Нормативные затраты по МЗ'!$A$2:$A$132&amp;'Нормативные затраты по МЗ'!$B$2:$B$132,0))</f>
        <v>155.02000000000001</v>
      </c>
      <c r="I942" s="3">
        <f>HLOOKUP($C942,'Параметры ПФ'!$F$3:$K$4,2,FALSE)</f>
        <v>155.04</v>
      </c>
      <c r="J942" s="3">
        <f t="shared" si="70"/>
        <v>6200.8</v>
      </c>
      <c r="K942" s="4">
        <f>IF(J942&lt;'Параметры ПФ'!$N$7+0.01,'Стандартные программы'!J942,ROUNDDOWN('Параметры ПФ'!$N$7/IF(H942=0,I942,IF(I942&gt;H942,H942,I942)),0)*IF(H942=0,I942,IF(I942&gt;H942,H942,I942)))</f>
        <v>6200.8</v>
      </c>
      <c r="L942" s="3">
        <f t="shared" si="71"/>
        <v>173622.39999999999</v>
      </c>
      <c r="M942" s="25">
        <f>IF(J942&lt;'Параметры ПФ'!$N$7+0.01,E942*F942*G942,ROUNDDOWN('Параметры ПФ'!$N$7/IF(H942=0,I942,IF(I942&gt;H942,H942,I942)),0)*G942)</f>
        <v>1120</v>
      </c>
      <c r="N942" s="19">
        <f t="shared" si="72"/>
        <v>0</v>
      </c>
      <c r="O942" s="66" t="b">
        <f t="shared" si="73"/>
        <v>1</v>
      </c>
      <c r="P942" s="67">
        <f t="shared" si="74"/>
        <v>72</v>
      </c>
    </row>
    <row r="943" spans="1:16" x14ac:dyDescent="0.45">
      <c r="A943" s="90" t="s">
        <v>72</v>
      </c>
      <c r="B943" s="90" t="s">
        <v>2325</v>
      </c>
      <c r="C943" s="90" t="s">
        <v>2</v>
      </c>
      <c r="D943" s="91">
        <v>36</v>
      </c>
      <c r="E943" s="91">
        <v>20</v>
      </c>
      <c r="F943" s="92">
        <v>2</v>
      </c>
      <c r="G943" s="92">
        <v>27</v>
      </c>
      <c r="H943" s="68">
        <f t="array" ref="H943">INDEX('Нормативные затраты по МЗ'!$C$2:$C$132,MATCH(A943&amp;C943,'Нормативные затраты по МЗ'!$A$2:$A$132&amp;'Нормативные затраты по МЗ'!$B$2:$B$132,0))</f>
        <v>155.02000000000001</v>
      </c>
      <c r="I943" s="3">
        <f>HLOOKUP($C943,'Параметры ПФ'!$F$3:$K$4,2,FALSE)</f>
        <v>155.04</v>
      </c>
      <c r="J943" s="3">
        <f t="shared" si="70"/>
        <v>6200.8</v>
      </c>
      <c r="K943" s="4">
        <f>IF(J943&lt;'Параметры ПФ'!$N$7+0.01,'Стандартные программы'!J943,ROUNDDOWN('Параметры ПФ'!$N$7/IF(H943=0,I943,IF(I943&gt;H943,H943,I943)),0)*IF(H943=0,I943,IF(I943&gt;H943,H943,I943)))</f>
        <v>6200.8</v>
      </c>
      <c r="L943" s="3">
        <f t="shared" si="71"/>
        <v>167421.6</v>
      </c>
      <c r="M943" s="25">
        <f>IF(J943&lt;'Параметры ПФ'!$N$7+0.01,E943*F943*G943,ROUNDDOWN('Параметры ПФ'!$N$7/IF(H943=0,I943,IF(I943&gt;H943,H943,I943)),0)*G943)</f>
        <v>1080</v>
      </c>
      <c r="N943" s="19">
        <f t="shared" si="72"/>
        <v>0</v>
      </c>
      <c r="O943" s="66" t="b">
        <f t="shared" si="73"/>
        <v>1</v>
      </c>
      <c r="P943" s="67">
        <f t="shared" si="74"/>
        <v>72</v>
      </c>
    </row>
    <row r="944" spans="1:16" x14ac:dyDescent="0.45">
      <c r="A944" s="90" t="s">
        <v>72</v>
      </c>
      <c r="B944" s="90" t="s">
        <v>2325</v>
      </c>
      <c r="C944" s="90" t="s">
        <v>2</v>
      </c>
      <c r="D944" s="91">
        <v>36</v>
      </c>
      <c r="E944" s="91">
        <v>20</v>
      </c>
      <c r="F944" s="92">
        <v>2</v>
      </c>
      <c r="G944" s="92">
        <v>27</v>
      </c>
      <c r="H944" s="68">
        <f t="array" ref="H944">INDEX('Нормативные затраты по МЗ'!$C$2:$C$132,MATCH(A944&amp;C944,'Нормативные затраты по МЗ'!$A$2:$A$132&amp;'Нормативные затраты по МЗ'!$B$2:$B$132,0))</f>
        <v>155.02000000000001</v>
      </c>
      <c r="I944" s="3">
        <f>HLOOKUP($C944,'Параметры ПФ'!$F$3:$K$4,2,FALSE)</f>
        <v>155.04</v>
      </c>
      <c r="J944" s="3">
        <f t="shared" si="70"/>
        <v>6200.8</v>
      </c>
      <c r="K944" s="4">
        <f>IF(J944&lt;'Параметры ПФ'!$N$7+0.01,'Стандартные программы'!J944,ROUNDDOWN('Параметры ПФ'!$N$7/IF(H944=0,I944,IF(I944&gt;H944,H944,I944)),0)*IF(H944=0,I944,IF(I944&gt;H944,H944,I944)))</f>
        <v>6200.8</v>
      </c>
      <c r="L944" s="3">
        <f t="shared" si="71"/>
        <v>167421.6</v>
      </c>
      <c r="M944" s="25">
        <f>IF(J944&lt;'Параметры ПФ'!$N$7+0.01,E944*F944*G944,ROUNDDOWN('Параметры ПФ'!$N$7/IF(H944=0,I944,IF(I944&gt;H944,H944,I944)),0)*G944)</f>
        <v>1080</v>
      </c>
      <c r="N944" s="19">
        <f t="shared" si="72"/>
        <v>0</v>
      </c>
      <c r="O944" s="66" t="b">
        <f t="shared" si="73"/>
        <v>1</v>
      </c>
      <c r="P944" s="67">
        <f t="shared" si="74"/>
        <v>72</v>
      </c>
    </row>
    <row r="945" spans="1:16" x14ac:dyDescent="0.45">
      <c r="A945" s="90" t="s">
        <v>72</v>
      </c>
      <c r="B945" s="90" t="s">
        <v>529</v>
      </c>
      <c r="C945" s="90" t="s">
        <v>2</v>
      </c>
      <c r="D945" s="91">
        <v>36</v>
      </c>
      <c r="E945" s="91">
        <v>20</v>
      </c>
      <c r="F945" s="92">
        <v>2</v>
      </c>
      <c r="G945" s="92">
        <v>25</v>
      </c>
      <c r="H945" s="68">
        <f t="array" ref="H945">INDEX('Нормативные затраты по МЗ'!$C$2:$C$132,MATCH(A945&amp;C945,'Нормативные затраты по МЗ'!$A$2:$A$132&amp;'Нормативные затраты по МЗ'!$B$2:$B$132,0))</f>
        <v>155.02000000000001</v>
      </c>
      <c r="I945" s="3">
        <f>HLOOKUP($C945,'Параметры ПФ'!$F$3:$K$4,2,FALSE)</f>
        <v>155.04</v>
      </c>
      <c r="J945" s="3">
        <f t="shared" si="70"/>
        <v>6200.8</v>
      </c>
      <c r="K945" s="4">
        <f>IF(J945&lt;'Параметры ПФ'!$N$7+0.01,'Стандартные программы'!J945,ROUNDDOWN('Параметры ПФ'!$N$7/IF(H945=0,I945,IF(I945&gt;H945,H945,I945)),0)*IF(H945=0,I945,IF(I945&gt;H945,H945,I945)))</f>
        <v>6200.8</v>
      </c>
      <c r="L945" s="3">
        <f t="shared" si="71"/>
        <v>155020</v>
      </c>
      <c r="M945" s="25">
        <f>IF(J945&lt;'Параметры ПФ'!$N$7+0.01,E945*F945*G945,ROUNDDOWN('Параметры ПФ'!$N$7/IF(H945=0,I945,IF(I945&gt;H945,H945,I945)),0)*G945)</f>
        <v>1000</v>
      </c>
      <c r="N945" s="19">
        <f t="shared" si="72"/>
        <v>0</v>
      </c>
      <c r="O945" s="66" t="b">
        <f t="shared" si="73"/>
        <v>1</v>
      </c>
      <c r="P945" s="67">
        <f t="shared" si="74"/>
        <v>72</v>
      </c>
    </row>
    <row r="946" spans="1:16" x14ac:dyDescent="0.45">
      <c r="A946" s="90" t="s">
        <v>72</v>
      </c>
      <c r="B946" s="90" t="s">
        <v>530</v>
      </c>
      <c r="C946" s="90" t="s">
        <v>2</v>
      </c>
      <c r="D946" s="91">
        <v>36</v>
      </c>
      <c r="E946" s="91">
        <v>20</v>
      </c>
      <c r="F946" s="92">
        <v>2</v>
      </c>
      <c r="G946" s="92">
        <v>25</v>
      </c>
      <c r="H946" s="68">
        <f t="array" ref="H946">INDEX('Нормативные затраты по МЗ'!$C$2:$C$132,MATCH(A946&amp;C946,'Нормативные затраты по МЗ'!$A$2:$A$132&amp;'Нормативные затраты по МЗ'!$B$2:$B$132,0))</f>
        <v>155.02000000000001</v>
      </c>
      <c r="I946" s="3">
        <f>HLOOKUP($C946,'Параметры ПФ'!$F$3:$K$4,2,FALSE)</f>
        <v>155.04</v>
      </c>
      <c r="J946" s="3">
        <f t="shared" si="70"/>
        <v>6200.8</v>
      </c>
      <c r="K946" s="4">
        <f>IF(J946&lt;'Параметры ПФ'!$N$7+0.01,'Стандартные программы'!J946,ROUNDDOWN('Параметры ПФ'!$N$7/IF(H946=0,I946,IF(I946&gt;H946,H946,I946)),0)*IF(H946=0,I946,IF(I946&gt;H946,H946,I946)))</f>
        <v>6200.8</v>
      </c>
      <c r="L946" s="3">
        <f t="shared" si="71"/>
        <v>155020</v>
      </c>
      <c r="M946" s="25">
        <f>IF(J946&lt;'Параметры ПФ'!$N$7+0.01,E946*F946*G946,ROUNDDOWN('Параметры ПФ'!$N$7/IF(H946=0,I946,IF(I946&gt;H946,H946,I946)),0)*G946)</f>
        <v>1000</v>
      </c>
      <c r="N946" s="19">
        <f t="shared" si="72"/>
        <v>0</v>
      </c>
      <c r="O946" s="66" t="b">
        <f t="shared" si="73"/>
        <v>1</v>
      </c>
      <c r="P946" s="67">
        <f t="shared" si="74"/>
        <v>72</v>
      </c>
    </row>
    <row r="947" spans="1:16" x14ac:dyDescent="0.45">
      <c r="A947" s="90" t="s">
        <v>72</v>
      </c>
      <c r="B947" s="90" t="s">
        <v>531</v>
      </c>
      <c r="C947" s="90" t="s">
        <v>15</v>
      </c>
      <c r="D947" s="91">
        <v>36</v>
      </c>
      <c r="E947" s="91">
        <v>20</v>
      </c>
      <c r="F947" s="92">
        <v>2</v>
      </c>
      <c r="G947" s="92">
        <v>25</v>
      </c>
      <c r="H947" s="68">
        <f t="array" ref="H947">INDEX('Нормативные затраты по МЗ'!$C$2:$C$132,MATCH(A947&amp;C947,'Нормативные затраты по МЗ'!$A$2:$A$132&amp;'Нормативные затраты по МЗ'!$B$2:$B$132,0))</f>
        <v>155.02000000000001</v>
      </c>
      <c r="I947" s="3">
        <f>HLOOKUP($C947,'Параметры ПФ'!$F$3:$K$4,2,FALSE)</f>
        <v>155.04</v>
      </c>
      <c r="J947" s="3">
        <f t="shared" si="70"/>
        <v>6200.8</v>
      </c>
      <c r="K947" s="4">
        <f>IF(J947&lt;'Параметры ПФ'!$N$7+0.01,'Стандартные программы'!J947,ROUNDDOWN('Параметры ПФ'!$N$7/IF(H947=0,I947,IF(I947&gt;H947,H947,I947)),0)*IF(H947=0,I947,IF(I947&gt;H947,H947,I947)))</f>
        <v>6200.8</v>
      </c>
      <c r="L947" s="3">
        <f t="shared" si="71"/>
        <v>155020</v>
      </c>
      <c r="M947" s="25">
        <f>IF(J947&lt;'Параметры ПФ'!$N$7+0.01,E947*F947*G947,ROUNDDOWN('Параметры ПФ'!$N$7/IF(H947=0,I947,IF(I947&gt;H947,H947,I947)),0)*G947)</f>
        <v>1000</v>
      </c>
      <c r="N947" s="19">
        <f t="shared" si="72"/>
        <v>0</v>
      </c>
      <c r="O947" s="66" t="b">
        <f t="shared" si="73"/>
        <v>1</v>
      </c>
      <c r="P947" s="67">
        <f t="shared" si="74"/>
        <v>72</v>
      </c>
    </row>
    <row r="948" spans="1:16" x14ac:dyDescent="0.45">
      <c r="A948" s="90" t="s">
        <v>72</v>
      </c>
      <c r="B948" s="90" t="s">
        <v>532</v>
      </c>
      <c r="C948" s="90" t="s">
        <v>15</v>
      </c>
      <c r="D948" s="91">
        <v>36</v>
      </c>
      <c r="E948" s="91">
        <v>20</v>
      </c>
      <c r="F948" s="92">
        <v>2</v>
      </c>
      <c r="G948" s="92">
        <v>25</v>
      </c>
      <c r="H948" s="68">
        <f t="array" ref="H948">INDEX('Нормативные затраты по МЗ'!$C$2:$C$132,MATCH(A948&amp;C948,'Нормативные затраты по МЗ'!$A$2:$A$132&amp;'Нормативные затраты по МЗ'!$B$2:$B$132,0))</f>
        <v>155.02000000000001</v>
      </c>
      <c r="I948" s="3">
        <f>HLOOKUP($C948,'Параметры ПФ'!$F$3:$K$4,2,FALSE)</f>
        <v>155.04</v>
      </c>
      <c r="J948" s="3">
        <f t="shared" si="70"/>
        <v>6200.8</v>
      </c>
      <c r="K948" s="4">
        <f>IF(J948&lt;'Параметры ПФ'!$N$7+0.01,'Стандартные программы'!J948,ROUNDDOWN('Параметры ПФ'!$N$7/IF(H948=0,I948,IF(I948&gt;H948,H948,I948)),0)*IF(H948=0,I948,IF(I948&gt;H948,H948,I948)))</f>
        <v>6200.8</v>
      </c>
      <c r="L948" s="3">
        <f t="shared" si="71"/>
        <v>155020</v>
      </c>
      <c r="M948" s="25">
        <f>IF(J948&lt;'Параметры ПФ'!$N$7+0.01,E948*F948*G948,ROUNDDOWN('Параметры ПФ'!$N$7/IF(H948=0,I948,IF(I948&gt;H948,H948,I948)),0)*G948)</f>
        <v>1000</v>
      </c>
      <c r="N948" s="19">
        <f t="shared" si="72"/>
        <v>0</v>
      </c>
      <c r="O948" s="66" t="b">
        <f t="shared" si="73"/>
        <v>1</v>
      </c>
      <c r="P948" s="67">
        <f t="shared" si="74"/>
        <v>72</v>
      </c>
    </row>
    <row r="949" spans="1:16" x14ac:dyDescent="0.45">
      <c r="A949" s="90" t="s">
        <v>72</v>
      </c>
      <c r="B949" s="90" t="s">
        <v>533</v>
      </c>
      <c r="C949" s="90" t="s">
        <v>15</v>
      </c>
      <c r="D949" s="91">
        <v>36</v>
      </c>
      <c r="E949" s="91">
        <v>20</v>
      </c>
      <c r="F949" s="92">
        <v>2</v>
      </c>
      <c r="G949" s="92">
        <v>25</v>
      </c>
      <c r="H949" s="68">
        <f t="array" ref="H949">INDEX('Нормативные затраты по МЗ'!$C$2:$C$132,MATCH(A949&amp;C949,'Нормативные затраты по МЗ'!$A$2:$A$132&amp;'Нормативные затраты по МЗ'!$B$2:$B$132,0))</f>
        <v>155.02000000000001</v>
      </c>
      <c r="I949" s="3">
        <f>HLOOKUP($C949,'Параметры ПФ'!$F$3:$K$4,2,FALSE)</f>
        <v>155.04</v>
      </c>
      <c r="J949" s="3">
        <f t="shared" si="70"/>
        <v>6200.8</v>
      </c>
      <c r="K949" s="4">
        <f>IF(J949&lt;'Параметры ПФ'!$N$7+0.01,'Стандартные программы'!J949,ROUNDDOWN('Параметры ПФ'!$N$7/IF(H949=0,I949,IF(I949&gt;H949,H949,I949)),0)*IF(H949=0,I949,IF(I949&gt;H949,H949,I949)))</f>
        <v>6200.8</v>
      </c>
      <c r="L949" s="3">
        <f t="shared" si="71"/>
        <v>155020</v>
      </c>
      <c r="M949" s="25">
        <f>IF(J949&lt;'Параметры ПФ'!$N$7+0.01,E949*F949*G949,ROUNDDOWN('Параметры ПФ'!$N$7/IF(H949=0,I949,IF(I949&gt;H949,H949,I949)),0)*G949)</f>
        <v>1000</v>
      </c>
      <c r="N949" s="19">
        <f t="shared" si="72"/>
        <v>0</v>
      </c>
      <c r="O949" s="66" t="b">
        <f t="shared" si="73"/>
        <v>1</v>
      </c>
      <c r="P949" s="67">
        <f t="shared" si="74"/>
        <v>72</v>
      </c>
    </row>
    <row r="950" spans="1:16" x14ac:dyDescent="0.45">
      <c r="A950" s="90" t="s">
        <v>72</v>
      </c>
      <c r="B950" s="90" t="s">
        <v>534</v>
      </c>
      <c r="C950" s="90" t="s">
        <v>1</v>
      </c>
      <c r="D950" s="91">
        <v>36</v>
      </c>
      <c r="E950" s="91">
        <v>20</v>
      </c>
      <c r="F950" s="92">
        <v>2</v>
      </c>
      <c r="G950" s="122">
        <v>25</v>
      </c>
      <c r="H950" s="68">
        <f t="array" ref="H950">INDEX('Нормативные затраты по МЗ'!$C$2:$C$132,MATCH(A950&amp;C950,'Нормативные затраты по МЗ'!$A$2:$A$132&amp;'Нормативные затраты по МЗ'!$B$2:$B$132,0))</f>
        <v>155.02000000000001</v>
      </c>
      <c r="I950" s="3">
        <f>HLOOKUP($C950,'Параметры ПФ'!$F$3:$K$4,2,FALSE)</f>
        <v>155.04</v>
      </c>
      <c r="J950" s="3">
        <f t="shared" si="70"/>
        <v>6200.8</v>
      </c>
      <c r="K950" s="4">
        <f>IF(J950&lt;'Параметры ПФ'!$N$7+0.01,'Стандартные программы'!J950,ROUNDDOWN('Параметры ПФ'!$N$7/IF(H950=0,I950,IF(I950&gt;H950,H950,I950)),0)*IF(H950=0,I950,IF(I950&gt;H950,H950,I950)))</f>
        <v>6200.8</v>
      </c>
      <c r="L950" s="3">
        <f t="shared" si="71"/>
        <v>155020</v>
      </c>
      <c r="M950" s="25">
        <f>IF(J950&lt;'Параметры ПФ'!$N$7+0.01,E950*F950*G950,ROUNDDOWN('Параметры ПФ'!$N$7/IF(H950=0,I950,IF(I950&gt;H950,H950,I950)),0)*G950)</f>
        <v>1000</v>
      </c>
      <c r="N950" s="19">
        <f t="shared" si="72"/>
        <v>0</v>
      </c>
      <c r="O950" s="66" t="b">
        <f t="shared" si="73"/>
        <v>1</v>
      </c>
      <c r="P950" s="67">
        <f t="shared" si="74"/>
        <v>72</v>
      </c>
    </row>
    <row r="951" spans="1:16" x14ac:dyDescent="0.45">
      <c r="A951" s="90" t="s">
        <v>72</v>
      </c>
      <c r="B951" s="90" t="s">
        <v>535</v>
      </c>
      <c r="C951" s="90" t="s">
        <v>1</v>
      </c>
      <c r="D951" s="91">
        <v>36</v>
      </c>
      <c r="E951" s="91">
        <v>20</v>
      </c>
      <c r="F951" s="92">
        <v>2</v>
      </c>
      <c r="G951" s="122">
        <v>25</v>
      </c>
      <c r="H951" s="68">
        <f t="array" ref="H951">INDEX('Нормативные затраты по МЗ'!$C$2:$C$132,MATCH(A951&amp;C951,'Нормативные затраты по МЗ'!$A$2:$A$132&amp;'Нормативные затраты по МЗ'!$B$2:$B$132,0))</f>
        <v>155.02000000000001</v>
      </c>
      <c r="I951" s="3">
        <f>HLOOKUP($C951,'Параметры ПФ'!$F$3:$K$4,2,FALSE)</f>
        <v>155.04</v>
      </c>
      <c r="J951" s="3">
        <f t="shared" si="70"/>
        <v>6200.8</v>
      </c>
      <c r="K951" s="4">
        <f>IF(J951&lt;'Параметры ПФ'!$N$7+0.01,'Стандартные программы'!J951,ROUNDDOWN('Параметры ПФ'!$N$7/IF(H951=0,I951,IF(I951&gt;H951,H951,I951)),0)*IF(H951=0,I951,IF(I951&gt;H951,H951,I951)))</f>
        <v>6200.8</v>
      </c>
      <c r="L951" s="3">
        <f t="shared" si="71"/>
        <v>155020</v>
      </c>
      <c r="M951" s="25">
        <f>IF(J951&lt;'Параметры ПФ'!$N$7+0.01,E951*F951*G951,ROUNDDOWN('Параметры ПФ'!$N$7/IF(H951=0,I951,IF(I951&gt;H951,H951,I951)),0)*G951)</f>
        <v>1000</v>
      </c>
      <c r="N951" s="19">
        <f t="shared" si="72"/>
        <v>0</v>
      </c>
      <c r="O951" s="66" t="b">
        <f t="shared" si="73"/>
        <v>1</v>
      </c>
      <c r="P951" s="67">
        <f t="shared" si="74"/>
        <v>72</v>
      </c>
    </row>
    <row r="952" spans="1:16" x14ac:dyDescent="0.45">
      <c r="A952" s="90" t="s">
        <v>72</v>
      </c>
      <c r="B952" s="90" t="s">
        <v>535</v>
      </c>
      <c r="C952" s="90" t="s">
        <v>1</v>
      </c>
      <c r="D952" s="91">
        <v>36</v>
      </c>
      <c r="E952" s="91">
        <v>20</v>
      </c>
      <c r="F952" s="92">
        <v>2</v>
      </c>
      <c r="G952" s="122">
        <v>25</v>
      </c>
      <c r="H952" s="68">
        <f t="array" ref="H952">INDEX('Нормативные затраты по МЗ'!$C$2:$C$132,MATCH(A952&amp;C952,'Нормативные затраты по МЗ'!$A$2:$A$132&amp;'Нормативные затраты по МЗ'!$B$2:$B$132,0))</f>
        <v>155.02000000000001</v>
      </c>
      <c r="I952" s="3">
        <f>HLOOKUP($C952,'Параметры ПФ'!$F$3:$K$4,2,FALSE)</f>
        <v>155.04</v>
      </c>
      <c r="J952" s="3">
        <f t="shared" si="70"/>
        <v>6200.8</v>
      </c>
      <c r="K952" s="4">
        <f>IF(J952&lt;'Параметры ПФ'!$N$7+0.01,'Стандартные программы'!J952,ROUNDDOWN('Параметры ПФ'!$N$7/IF(H952=0,I952,IF(I952&gt;H952,H952,I952)),0)*IF(H952=0,I952,IF(I952&gt;H952,H952,I952)))</f>
        <v>6200.8</v>
      </c>
      <c r="L952" s="3">
        <f t="shared" si="71"/>
        <v>155020</v>
      </c>
      <c r="M952" s="25">
        <f>IF(J952&lt;'Параметры ПФ'!$N$7+0.01,E952*F952*G952,ROUNDDOWN('Параметры ПФ'!$N$7/IF(H952=0,I952,IF(I952&gt;H952,H952,I952)),0)*G952)</f>
        <v>1000</v>
      </c>
      <c r="N952" s="19">
        <f t="shared" si="72"/>
        <v>0</v>
      </c>
      <c r="O952" s="66" t="b">
        <f t="shared" si="73"/>
        <v>1</v>
      </c>
      <c r="P952" s="67">
        <f t="shared" si="74"/>
        <v>72</v>
      </c>
    </row>
    <row r="953" spans="1:16" x14ac:dyDescent="0.45">
      <c r="A953" s="90" t="s">
        <v>72</v>
      </c>
      <c r="B953" s="90" t="s">
        <v>536</v>
      </c>
      <c r="C953" s="90" t="s">
        <v>1</v>
      </c>
      <c r="D953" s="91">
        <v>36</v>
      </c>
      <c r="E953" s="91">
        <v>20</v>
      </c>
      <c r="F953" s="92">
        <v>2</v>
      </c>
      <c r="G953" s="122">
        <v>22</v>
      </c>
      <c r="H953" s="68">
        <f t="array" ref="H953">INDEX('Нормативные затраты по МЗ'!$C$2:$C$132,MATCH(A953&amp;C953,'Нормативные затраты по МЗ'!$A$2:$A$132&amp;'Нормативные затраты по МЗ'!$B$2:$B$132,0))</f>
        <v>155.02000000000001</v>
      </c>
      <c r="I953" s="3">
        <f>HLOOKUP($C953,'Параметры ПФ'!$F$3:$K$4,2,FALSE)</f>
        <v>155.04</v>
      </c>
      <c r="J953" s="3">
        <f t="shared" si="70"/>
        <v>6200.8</v>
      </c>
      <c r="K953" s="4">
        <f>IF(J953&lt;'Параметры ПФ'!$N$7+0.01,'Стандартные программы'!J953,ROUNDDOWN('Параметры ПФ'!$N$7/IF(H953=0,I953,IF(I953&gt;H953,H953,I953)),0)*IF(H953=0,I953,IF(I953&gt;H953,H953,I953)))</f>
        <v>6200.8</v>
      </c>
      <c r="L953" s="3">
        <f t="shared" si="71"/>
        <v>136417.60000000001</v>
      </c>
      <c r="M953" s="25">
        <f>IF(J953&lt;'Параметры ПФ'!$N$7+0.01,E953*F953*G953,ROUNDDOWN('Параметры ПФ'!$N$7/IF(H953=0,I953,IF(I953&gt;H953,H953,I953)),0)*G953)</f>
        <v>880</v>
      </c>
      <c r="N953" s="19">
        <f t="shared" si="72"/>
        <v>0</v>
      </c>
      <c r="O953" s="66" t="b">
        <f t="shared" si="73"/>
        <v>1</v>
      </c>
      <c r="P953" s="67">
        <f t="shared" si="74"/>
        <v>72</v>
      </c>
    </row>
    <row r="954" spans="1:16" x14ac:dyDescent="0.45">
      <c r="A954" s="90" t="s">
        <v>72</v>
      </c>
      <c r="B954" s="90" t="s">
        <v>537</v>
      </c>
      <c r="C954" s="90" t="s">
        <v>1</v>
      </c>
      <c r="D954" s="91">
        <v>36</v>
      </c>
      <c r="E954" s="91">
        <v>20</v>
      </c>
      <c r="F954" s="92">
        <v>2</v>
      </c>
      <c r="G954" s="92">
        <v>25</v>
      </c>
      <c r="H954" s="68">
        <f t="array" ref="H954">INDEX('Нормативные затраты по МЗ'!$C$2:$C$132,MATCH(A954&amp;C954,'Нормативные затраты по МЗ'!$A$2:$A$132&amp;'Нормативные затраты по МЗ'!$B$2:$B$132,0))</f>
        <v>155.02000000000001</v>
      </c>
      <c r="I954" s="3">
        <f>HLOOKUP($C954,'Параметры ПФ'!$F$3:$K$4,2,FALSE)</f>
        <v>155.04</v>
      </c>
      <c r="J954" s="3">
        <f t="shared" si="70"/>
        <v>6200.8</v>
      </c>
      <c r="K954" s="4">
        <f>IF(J954&lt;'Параметры ПФ'!$N$7+0.01,'Стандартные программы'!J954,ROUNDDOWN('Параметры ПФ'!$N$7/IF(H954=0,I954,IF(I954&gt;H954,H954,I954)),0)*IF(H954=0,I954,IF(I954&gt;H954,H954,I954)))</f>
        <v>6200.8</v>
      </c>
      <c r="L954" s="3">
        <f t="shared" si="71"/>
        <v>155020</v>
      </c>
      <c r="M954" s="25">
        <f>IF(J954&lt;'Параметры ПФ'!$N$7+0.01,E954*F954*G954,ROUNDDOWN('Параметры ПФ'!$N$7/IF(H954=0,I954,IF(I954&gt;H954,H954,I954)),0)*G954)</f>
        <v>1000</v>
      </c>
      <c r="N954" s="19">
        <f t="shared" si="72"/>
        <v>0</v>
      </c>
      <c r="O954" s="66" t="b">
        <f t="shared" si="73"/>
        <v>1</v>
      </c>
      <c r="P954" s="67">
        <f t="shared" si="74"/>
        <v>72</v>
      </c>
    </row>
    <row r="955" spans="1:16" x14ac:dyDescent="0.45">
      <c r="A955" s="90" t="s">
        <v>72</v>
      </c>
      <c r="B955" s="90" t="s">
        <v>538</v>
      </c>
      <c r="C955" s="90" t="s">
        <v>1</v>
      </c>
      <c r="D955" s="91">
        <v>36</v>
      </c>
      <c r="E955" s="91">
        <v>20</v>
      </c>
      <c r="F955" s="92">
        <v>2</v>
      </c>
      <c r="G955" s="92">
        <v>25</v>
      </c>
      <c r="H955" s="68">
        <f t="array" ref="H955">INDEX('Нормативные затраты по МЗ'!$C$2:$C$132,MATCH(A955&amp;C955,'Нормативные затраты по МЗ'!$A$2:$A$132&amp;'Нормативные затраты по МЗ'!$B$2:$B$132,0))</f>
        <v>155.02000000000001</v>
      </c>
      <c r="I955" s="3">
        <f>HLOOKUP($C955,'Параметры ПФ'!$F$3:$K$4,2,FALSE)</f>
        <v>155.04</v>
      </c>
      <c r="J955" s="3">
        <f t="shared" si="70"/>
        <v>6200.8</v>
      </c>
      <c r="K955" s="4">
        <f>IF(J955&lt;'Параметры ПФ'!$N$7+0.01,'Стандартные программы'!J955,ROUNDDOWN('Параметры ПФ'!$N$7/IF(H955=0,I955,IF(I955&gt;H955,H955,I955)),0)*IF(H955=0,I955,IF(I955&gt;H955,H955,I955)))</f>
        <v>6200.8</v>
      </c>
      <c r="L955" s="3">
        <f t="shared" si="71"/>
        <v>155020</v>
      </c>
      <c r="M955" s="25">
        <f>IF(J955&lt;'Параметры ПФ'!$N$7+0.01,E955*F955*G955,ROUNDDOWN('Параметры ПФ'!$N$7/IF(H955=0,I955,IF(I955&gt;H955,H955,I955)),0)*G955)</f>
        <v>1000</v>
      </c>
      <c r="N955" s="19">
        <f t="shared" si="72"/>
        <v>0</v>
      </c>
      <c r="O955" s="66" t="b">
        <f t="shared" si="73"/>
        <v>1</v>
      </c>
      <c r="P955" s="67">
        <f t="shared" si="74"/>
        <v>72</v>
      </c>
    </row>
    <row r="956" spans="1:16" x14ac:dyDescent="0.45">
      <c r="A956" s="90" t="s">
        <v>72</v>
      </c>
      <c r="B956" s="90" t="s">
        <v>539</v>
      </c>
      <c r="C956" s="90" t="s">
        <v>1</v>
      </c>
      <c r="D956" s="91">
        <v>36</v>
      </c>
      <c r="E956" s="91">
        <v>20</v>
      </c>
      <c r="F956" s="92">
        <v>2</v>
      </c>
      <c r="G956" s="92">
        <v>25</v>
      </c>
      <c r="H956" s="68">
        <f t="array" ref="H956">INDEX('Нормативные затраты по МЗ'!$C$2:$C$132,MATCH(A956&amp;C956,'Нормативные затраты по МЗ'!$A$2:$A$132&amp;'Нормативные затраты по МЗ'!$B$2:$B$132,0))</f>
        <v>155.02000000000001</v>
      </c>
      <c r="I956" s="3">
        <f>HLOOKUP($C956,'Параметры ПФ'!$F$3:$K$4,2,FALSE)</f>
        <v>155.04</v>
      </c>
      <c r="J956" s="3">
        <f t="shared" si="70"/>
        <v>6200.8</v>
      </c>
      <c r="K956" s="4">
        <f>IF(J956&lt;'Параметры ПФ'!$N$7+0.01,'Стандартные программы'!J956,ROUNDDOWN('Параметры ПФ'!$N$7/IF(H956=0,I956,IF(I956&gt;H956,H956,I956)),0)*IF(H956=0,I956,IF(I956&gt;H956,H956,I956)))</f>
        <v>6200.8</v>
      </c>
      <c r="L956" s="3">
        <f t="shared" si="71"/>
        <v>155020</v>
      </c>
      <c r="M956" s="25">
        <f>IF(J956&lt;'Параметры ПФ'!$N$7+0.01,E956*F956*G956,ROUNDDOWN('Параметры ПФ'!$N$7/IF(H956=0,I956,IF(I956&gt;H956,H956,I956)),0)*G956)</f>
        <v>1000</v>
      </c>
      <c r="N956" s="19">
        <f t="shared" si="72"/>
        <v>0</v>
      </c>
      <c r="O956" s="66" t="b">
        <f t="shared" si="73"/>
        <v>1</v>
      </c>
      <c r="P956" s="67">
        <f t="shared" si="74"/>
        <v>72</v>
      </c>
    </row>
    <row r="957" spans="1:16" x14ac:dyDescent="0.45">
      <c r="A957" s="90" t="s">
        <v>72</v>
      </c>
      <c r="B957" s="90" t="s">
        <v>540</v>
      </c>
      <c r="C957" s="90" t="s">
        <v>14</v>
      </c>
      <c r="D957" s="91">
        <v>36</v>
      </c>
      <c r="E957" s="91">
        <v>16</v>
      </c>
      <c r="F957" s="92">
        <v>2</v>
      </c>
      <c r="G957" s="92">
        <v>25</v>
      </c>
      <c r="H957" s="68">
        <f t="array" ref="H957">INDEX('Нормативные затраты по МЗ'!$C$2:$C$132,MATCH(A957&amp;C957,'Нормативные затраты по МЗ'!$A$2:$A$132&amp;'Нормативные затраты по МЗ'!$B$2:$B$132,0))</f>
        <v>155.02000000000001</v>
      </c>
      <c r="I957" s="3">
        <f>HLOOKUP($C957,'Параметры ПФ'!$F$3:$K$4,2,FALSE)</f>
        <v>155.04</v>
      </c>
      <c r="J957" s="3">
        <f t="shared" si="70"/>
        <v>4960.6400000000003</v>
      </c>
      <c r="K957" s="4">
        <f>IF(J957&lt;'Параметры ПФ'!$N$7+0.01,'Стандартные программы'!J957,ROUNDDOWN('Параметры ПФ'!$N$7/IF(H957=0,I957,IF(I957&gt;H957,H957,I957)),0)*IF(H957=0,I957,IF(I957&gt;H957,H957,I957)))</f>
        <v>4960.6400000000003</v>
      </c>
      <c r="L957" s="3">
        <f t="shared" si="71"/>
        <v>124016</v>
      </c>
      <c r="M957" s="25">
        <f>IF(J957&lt;'Параметры ПФ'!$N$7+0.01,E957*F957*G957,ROUNDDOWN('Параметры ПФ'!$N$7/IF(H957=0,I957,IF(I957&gt;H957,H957,I957)),0)*G957)</f>
        <v>800</v>
      </c>
      <c r="N957" s="19">
        <f t="shared" si="72"/>
        <v>0</v>
      </c>
      <c r="O957" s="66" t="b">
        <f t="shared" si="73"/>
        <v>1</v>
      </c>
      <c r="P957" s="67">
        <f t="shared" si="74"/>
        <v>72</v>
      </c>
    </row>
    <row r="958" spans="1:16" x14ac:dyDescent="0.45">
      <c r="A958" s="90" t="s">
        <v>72</v>
      </c>
      <c r="B958" s="90" t="s">
        <v>540</v>
      </c>
      <c r="C958" s="90" t="s">
        <v>14</v>
      </c>
      <c r="D958" s="91">
        <v>36</v>
      </c>
      <c r="E958" s="91">
        <v>16</v>
      </c>
      <c r="F958" s="92">
        <v>2</v>
      </c>
      <c r="G958" s="92">
        <v>25</v>
      </c>
      <c r="H958" s="68">
        <f t="array" ref="H958">INDEX('Нормативные затраты по МЗ'!$C$2:$C$132,MATCH(A958&amp;C958,'Нормативные затраты по МЗ'!$A$2:$A$132&amp;'Нормативные затраты по МЗ'!$B$2:$B$132,0))</f>
        <v>155.02000000000001</v>
      </c>
      <c r="I958" s="3">
        <f>HLOOKUP($C958,'Параметры ПФ'!$F$3:$K$4,2,FALSE)</f>
        <v>155.04</v>
      </c>
      <c r="J958" s="3">
        <f t="shared" si="70"/>
        <v>4960.6400000000003</v>
      </c>
      <c r="K958" s="4">
        <f>IF(J958&lt;'Параметры ПФ'!$N$7+0.01,'Стандартные программы'!J958,ROUNDDOWN('Параметры ПФ'!$N$7/IF(H958=0,I958,IF(I958&gt;H958,H958,I958)),0)*IF(H958=0,I958,IF(I958&gt;H958,H958,I958)))</f>
        <v>4960.6400000000003</v>
      </c>
      <c r="L958" s="3">
        <f t="shared" si="71"/>
        <v>124016</v>
      </c>
      <c r="M958" s="25">
        <f>IF(J958&lt;'Параметры ПФ'!$N$7+0.01,E958*F958*G958,ROUNDDOWN('Параметры ПФ'!$N$7/IF(H958=0,I958,IF(I958&gt;H958,H958,I958)),0)*G958)</f>
        <v>800</v>
      </c>
      <c r="N958" s="19">
        <f t="shared" si="72"/>
        <v>0</v>
      </c>
      <c r="O958" s="66" t="b">
        <f t="shared" si="73"/>
        <v>1</v>
      </c>
      <c r="P958" s="67">
        <f t="shared" si="74"/>
        <v>72</v>
      </c>
    </row>
    <row r="959" spans="1:16" x14ac:dyDescent="0.45">
      <c r="A959" s="90" t="s">
        <v>72</v>
      </c>
      <c r="B959" s="90" t="s">
        <v>541</v>
      </c>
      <c r="C959" s="90" t="s">
        <v>16</v>
      </c>
      <c r="D959" s="91">
        <v>36</v>
      </c>
      <c r="E959" s="91">
        <v>16</v>
      </c>
      <c r="F959" s="92">
        <v>2</v>
      </c>
      <c r="G959" s="92">
        <v>25</v>
      </c>
      <c r="H959" s="68">
        <f t="array" ref="H959">INDEX('Нормативные затраты по МЗ'!$C$2:$C$132,MATCH(A959&amp;C959,'Нормативные затраты по МЗ'!$A$2:$A$132&amp;'Нормативные затраты по МЗ'!$B$2:$B$132,0))</f>
        <v>155.02000000000001</v>
      </c>
      <c r="I959" s="3">
        <f>HLOOKUP($C959,'Параметры ПФ'!$F$3:$K$4,2,FALSE)</f>
        <v>155.04</v>
      </c>
      <c r="J959" s="3">
        <f t="shared" si="70"/>
        <v>4960.6400000000003</v>
      </c>
      <c r="K959" s="4">
        <f>IF(J959&lt;'Параметры ПФ'!$N$7+0.01,'Стандартные программы'!J959,ROUNDDOWN('Параметры ПФ'!$N$7/IF(H959=0,I959,IF(I959&gt;H959,H959,I959)),0)*IF(H959=0,I959,IF(I959&gt;H959,H959,I959)))</f>
        <v>4960.6400000000003</v>
      </c>
      <c r="L959" s="3">
        <f t="shared" si="71"/>
        <v>124016</v>
      </c>
      <c r="M959" s="25">
        <f>IF(J959&lt;'Параметры ПФ'!$N$7+0.01,E959*F959*G959,ROUNDDOWN('Параметры ПФ'!$N$7/IF(H959=0,I959,IF(I959&gt;H959,H959,I959)),0)*G959)</f>
        <v>800</v>
      </c>
      <c r="N959" s="19">
        <f t="shared" si="72"/>
        <v>0</v>
      </c>
      <c r="O959" s="66" t="b">
        <f t="shared" si="73"/>
        <v>1</v>
      </c>
      <c r="P959" s="67">
        <f t="shared" si="74"/>
        <v>72</v>
      </c>
    </row>
    <row r="960" spans="1:16" x14ac:dyDescent="0.45">
      <c r="A960" s="90" t="s">
        <v>72</v>
      </c>
      <c r="B960" s="90" t="s">
        <v>541</v>
      </c>
      <c r="C960" s="90" t="s">
        <v>16</v>
      </c>
      <c r="D960" s="91">
        <v>36</v>
      </c>
      <c r="E960" s="91">
        <v>16</v>
      </c>
      <c r="F960" s="92">
        <v>2</v>
      </c>
      <c r="G960" s="92">
        <v>25</v>
      </c>
      <c r="H960" s="68">
        <f t="array" ref="H960">INDEX('Нормативные затраты по МЗ'!$C$2:$C$132,MATCH(A960&amp;C960,'Нормативные затраты по МЗ'!$A$2:$A$132&amp;'Нормативные затраты по МЗ'!$B$2:$B$132,0))</f>
        <v>155.02000000000001</v>
      </c>
      <c r="I960" s="3">
        <f>HLOOKUP($C960,'Параметры ПФ'!$F$3:$K$4,2,FALSE)</f>
        <v>155.04</v>
      </c>
      <c r="J960" s="3">
        <f t="shared" si="70"/>
        <v>4960.6400000000003</v>
      </c>
      <c r="K960" s="4">
        <f>IF(J960&lt;'Параметры ПФ'!$N$7+0.01,'Стандартные программы'!J960,ROUNDDOWN('Параметры ПФ'!$N$7/IF(H960=0,I960,IF(I960&gt;H960,H960,I960)),0)*IF(H960=0,I960,IF(I960&gt;H960,H960,I960)))</f>
        <v>4960.6400000000003</v>
      </c>
      <c r="L960" s="3">
        <f t="shared" si="71"/>
        <v>124016</v>
      </c>
      <c r="M960" s="25">
        <f>IF(J960&lt;'Параметры ПФ'!$N$7+0.01,E960*F960*G960,ROUNDDOWN('Параметры ПФ'!$N$7/IF(H960=0,I960,IF(I960&gt;H960,H960,I960)),0)*G960)</f>
        <v>800</v>
      </c>
      <c r="N960" s="19">
        <f t="shared" si="72"/>
        <v>0</v>
      </c>
      <c r="O960" s="66" t="b">
        <f t="shared" si="73"/>
        <v>1</v>
      </c>
      <c r="P960" s="67">
        <f t="shared" si="74"/>
        <v>72</v>
      </c>
    </row>
    <row r="961" spans="1:16" x14ac:dyDescent="0.45">
      <c r="A961" s="90" t="s">
        <v>72</v>
      </c>
      <c r="B961" s="90" t="s">
        <v>542</v>
      </c>
      <c r="C961" s="90" t="s">
        <v>34</v>
      </c>
      <c r="D961" s="91">
        <v>36</v>
      </c>
      <c r="E961" s="91">
        <v>16</v>
      </c>
      <c r="F961" s="92">
        <v>2</v>
      </c>
      <c r="G961" s="92">
        <v>25</v>
      </c>
      <c r="H961" s="68">
        <f t="array" ref="H961">INDEX('Нормативные затраты по МЗ'!$C$2:$C$132,MATCH(A961&amp;C961,'Нормативные затраты по МЗ'!$A$2:$A$132&amp;'Нормативные затраты по МЗ'!$B$2:$B$132,0))</f>
        <v>155.02000000000001</v>
      </c>
      <c r="I961" s="3">
        <f>HLOOKUP($C961,'Параметры ПФ'!$F$3:$K$4,2,FALSE)</f>
        <v>155.04</v>
      </c>
      <c r="J961" s="3">
        <f t="shared" si="70"/>
        <v>4960.6400000000003</v>
      </c>
      <c r="K961" s="4">
        <f>IF(J961&lt;'Параметры ПФ'!$N$7+0.01,'Стандартные программы'!J961,ROUNDDOWN('Параметры ПФ'!$N$7/IF(H961=0,I961,IF(I961&gt;H961,H961,I961)),0)*IF(H961=0,I961,IF(I961&gt;H961,H961,I961)))</f>
        <v>4960.6400000000003</v>
      </c>
      <c r="L961" s="3">
        <f t="shared" si="71"/>
        <v>124016</v>
      </c>
      <c r="M961" s="25">
        <f>IF(J961&lt;'Параметры ПФ'!$N$7+0.01,E961*F961*G961,ROUNDDOWN('Параметры ПФ'!$N$7/IF(H961=0,I961,IF(I961&gt;H961,H961,I961)),0)*G961)</f>
        <v>800</v>
      </c>
      <c r="N961" s="19">
        <f t="shared" si="72"/>
        <v>0</v>
      </c>
      <c r="O961" s="66" t="b">
        <f t="shared" si="73"/>
        <v>1</v>
      </c>
      <c r="P961" s="67">
        <f t="shared" si="74"/>
        <v>72</v>
      </c>
    </row>
    <row r="962" spans="1:16" x14ac:dyDescent="0.45">
      <c r="A962" s="90" t="s">
        <v>72</v>
      </c>
      <c r="B962" s="90" t="s">
        <v>527</v>
      </c>
      <c r="C962" s="90" t="s">
        <v>34</v>
      </c>
      <c r="D962" s="91">
        <v>36</v>
      </c>
      <c r="E962" s="91">
        <v>16</v>
      </c>
      <c r="F962" s="92">
        <v>2</v>
      </c>
      <c r="G962" s="92">
        <v>25</v>
      </c>
      <c r="H962" s="68">
        <f t="array" ref="H962">INDEX('Нормативные затраты по МЗ'!$C$2:$C$132,MATCH(A962&amp;C962,'Нормативные затраты по МЗ'!$A$2:$A$132&amp;'Нормативные затраты по МЗ'!$B$2:$B$132,0))</f>
        <v>155.02000000000001</v>
      </c>
      <c r="I962" s="3">
        <f>HLOOKUP($C962,'Параметры ПФ'!$F$3:$K$4,2,FALSE)</f>
        <v>155.04</v>
      </c>
      <c r="J962" s="3">
        <f t="shared" ref="J962:J1025" si="75">IF(H962=0,I962*F962*E962,IF(I962&gt;H962,H962*F962*E962,I962*F962*E962))</f>
        <v>4960.6400000000003</v>
      </c>
      <c r="K962" s="4">
        <f>IF(J962&lt;'Параметры ПФ'!$N$7+0.01,'Стандартные программы'!J962,ROUNDDOWN('Параметры ПФ'!$N$7/IF(H962=0,I962,IF(I962&gt;H962,H962,I962)),0)*IF(H962=0,I962,IF(I962&gt;H962,H962,I962)))</f>
        <v>4960.6400000000003</v>
      </c>
      <c r="L962" s="3">
        <f t="shared" ref="L962:L1025" si="76">K962*G962</f>
        <v>124016</v>
      </c>
      <c r="M962" s="25">
        <f>IF(J962&lt;'Параметры ПФ'!$N$7+0.01,E962*F962*G962,ROUNDDOWN('Параметры ПФ'!$N$7/IF(H962=0,I962,IF(I962&gt;H962,H962,I962)),0)*G962)</f>
        <v>800</v>
      </c>
      <c r="N962" s="19">
        <f t="shared" ref="N962:N1025" si="77">IF(H962=0,I962*F962*E962,IF(I962&gt;H962,H962*F962*E962,I962*F962*E962))-K962</f>
        <v>0</v>
      </c>
      <c r="O962" s="66" t="b">
        <f t="shared" ref="O962:O1025" si="78">IF(I962&gt;=H962,TRUE,FALSE)</f>
        <v>1</v>
      </c>
      <c r="P962" s="67">
        <f t="shared" ref="P962:P1025" si="79">D962*F962</f>
        <v>72</v>
      </c>
    </row>
    <row r="963" spans="1:16" x14ac:dyDescent="0.45">
      <c r="A963" s="90" t="s">
        <v>72</v>
      </c>
      <c r="B963" s="90" t="s">
        <v>527</v>
      </c>
      <c r="C963" s="90" t="s">
        <v>34</v>
      </c>
      <c r="D963" s="91">
        <v>36</v>
      </c>
      <c r="E963" s="91">
        <v>16</v>
      </c>
      <c r="F963" s="92">
        <v>2</v>
      </c>
      <c r="G963" s="92">
        <v>25</v>
      </c>
      <c r="H963" s="68">
        <f t="array" ref="H963">INDEX('Нормативные затраты по МЗ'!$C$2:$C$132,MATCH(A963&amp;C963,'Нормативные затраты по МЗ'!$A$2:$A$132&amp;'Нормативные затраты по МЗ'!$B$2:$B$132,0))</f>
        <v>155.02000000000001</v>
      </c>
      <c r="I963" s="3">
        <f>HLOOKUP($C963,'Параметры ПФ'!$F$3:$K$4,2,FALSE)</f>
        <v>155.04</v>
      </c>
      <c r="J963" s="3">
        <f t="shared" si="75"/>
        <v>4960.6400000000003</v>
      </c>
      <c r="K963" s="4">
        <f>IF(J963&lt;'Параметры ПФ'!$N$7+0.01,'Стандартные программы'!J963,ROUNDDOWN('Параметры ПФ'!$N$7/IF(H963=0,I963,IF(I963&gt;H963,H963,I963)),0)*IF(H963=0,I963,IF(I963&gt;H963,H963,I963)))</f>
        <v>4960.6400000000003</v>
      </c>
      <c r="L963" s="3">
        <f t="shared" si="76"/>
        <v>124016</v>
      </c>
      <c r="M963" s="25">
        <f>IF(J963&lt;'Параметры ПФ'!$N$7+0.01,E963*F963*G963,ROUNDDOWN('Параметры ПФ'!$N$7/IF(H963=0,I963,IF(I963&gt;H963,H963,I963)),0)*G963)</f>
        <v>800</v>
      </c>
      <c r="N963" s="19">
        <f t="shared" si="77"/>
        <v>0</v>
      </c>
      <c r="O963" s="66" t="b">
        <f t="shared" si="78"/>
        <v>1</v>
      </c>
      <c r="P963" s="67">
        <f t="shared" si="79"/>
        <v>72</v>
      </c>
    </row>
    <row r="964" spans="1:16" x14ac:dyDescent="0.45">
      <c r="A964" s="90" t="s">
        <v>72</v>
      </c>
      <c r="B964" s="90" t="s">
        <v>528</v>
      </c>
      <c r="C964" s="90" t="s">
        <v>2</v>
      </c>
      <c r="D964" s="91">
        <v>36</v>
      </c>
      <c r="E964" s="91">
        <v>16</v>
      </c>
      <c r="F964" s="92">
        <v>2</v>
      </c>
      <c r="G964" s="92">
        <v>28</v>
      </c>
      <c r="H964" s="68">
        <f t="array" ref="H964">INDEX('Нормативные затраты по МЗ'!$C$2:$C$132,MATCH(A964&amp;C964,'Нормативные затраты по МЗ'!$A$2:$A$132&amp;'Нормативные затраты по МЗ'!$B$2:$B$132,0))</f>
        <v>155.02000000000001</v>
      </c>
      <c r="I964" s="3">
        <f>HLOOKUP($C964,'Параметры ПФ'!$F$3:$K$4,2,FALSE)</f>
        <v>155.04</v>
      </c>
      <c r="J964" s="3">
        <f t="shared" si="75"/>
        <v>4960.6400000000003</v>
      </c>
      <c r="K964" s="4">
        <f>IF(J964&lt;'Параметры ПФ'!$N$7+0.01,'Стандартные программы'!J964,ROUNDDOWN('Параметры ПФ'!$N$7/IF(H964=0,I964,IF(I964&gt;H964,H964,I964)),0)*IF(H964=0,I964,IF(I964&gt;H964,H964,I964)))</f>
        <v>4960.6400000000003</v>
      </c>
      <c r="L964" s="3">
        <f t="shared" si="76"/>
        <v>138897.92000000001</v>
      </c>
      <c r="M964" s="25">
        <f>IF(J964&lt;'Параметры ПФ'!$N$7+0.01,E964*F964*G964,ROUNDDOWN('Параметры ПФ'!$N$7/IF(H964=0,I964,IF(I964&gt;H964,H964,I964)),0)*G964)</f>
        <v>896</v>
      </c>
      <c r="N964" s="19">
        <f t="shared" si="77"/>
        <v>0</v>
      </c>
      <c r="O964" s="66" t="b">
        <f t="shared" si="78"/>
        <v>1</v>
      </c>
      <c r="P964" s="67">
        <f t="shared" si="79"/>
        <v>72</v>
      </c>
    </row>
    <row r="965" spans="1:16" x14ac:dyDescent="0.45">
      <c r="A965" s="90" t="s">
        <v>72</v>
      </c>
      <c r="B965" s="90" t="s">
        <v>2326</v>
      </c>
      <c r="C965" s="90" t="s">
        <v>2</v>
      </c>
      <c r="D965" s="91">
        <v>36</v>
      </c>
      <c r="E965" s="91">
        <v>16</v>
      </c>
      <c r="F965" s="92">
        <v>2</v>
      </c>
      <c r="G965" s="92">
        <v>27</v>
      </c>
      <c r="H965" s="68">
        <f t="array" ref="H965">INDEX('Нормативные затраты по МЗ'!$C$2:$C$132,MATCH(A965&amp;C965,'Нормативные затраты по МЗ'!$A$2:$A$132&amp;'Нормативные затраты по МЗ'!$B$2:$B$132,0))</f>
        <v>155.02000000000001</v>
      </c>
      <c r="I965" s="3">
        <f>HLOOKUP($C965,'Параметры ПФ'!$F$3:$K$4,2,FALSE)</f>
        <v>155.04</v>
      </c>
      <c r="J965" s="3">
        <f t="shared" si="75"/>
        <v>4960.6400000000003</v>
      </c>
      <c r="K965" s="4">
        <f>IF(J965&lt;'Параметры ПФ'!$N$7+0.01,'Стандартные программы'!J965,ROUNDDOWN('Параметры ПФ'!$N$7/IF(H965=0,I965,IF(I965&gt;H965,H965,I965)),0)*IF(H965=0,I965,IF(I965&gt;H965,H965,I965)))</f>
        <v>4960.6400000000003</v>
      </c>
      <c r="L965" s="3">
        <f t="shared" si="76"/>
        <v>133937.28</v>
      </c>
      <c r="M965" s="25">
        <f>IF(J965&lt;'Параметры ПФ'!$N$7+0.01,E965*F965*G965,ROUNDDOWN('Параметры ПФ'!$N$7/IF(H965=0,I965,IF(I965&gt;H965,H965,I965)),0)*G965)</f>
        <v>864</v>
      </c>
      <c r="N965" s="19">
        <f t="shared" si="77"/>
        <v>0</v>
      </c>
      <c r="O965" s="66" t="b">
        <f t="shared" si="78"/>
        <v>1</v>
      </c>
      <c r="P965" s="67">
        <f t="shared" si="79"/>
        <v>72</v>
      </c>
    </row>
    <row r="966" spans="1:16" x14ac:dyDescent="0.45">
      <c r="A966" s="90" t="s">
        <v>72</v>
      </c>
      <c r="B966" s="90" t="s">
        <v>2326</v>
      </c>
      <c r="C966" s="90" t="s">
        <v>2</v>
      </c>
      <c r="D966" s="91">
        <v>36</v>
      </c>
      <c r="E966" s="91">
        <v>16</v>
      </c>
      <c r="F966" s="92">
        <v>2</v>
      </c>
      <c r="G966" s="92">
        <v>27</v>
      </c>
      <c r="H966" s="68">
        <f t="array" ref="H966">INDEX('Нормативные затраты по МЗ'!$C$2:$C$132,MATCH(A966&amp;C966,'Нормативные затраты по МЗ'!$A$2:$A$132&amp;'Нормативные затраты по МЗ'!$B$2:$B$132,0))</f>
        <v>155.02000000000001</v>
      </c>
      <c r="I966" s="3">
        <f>HLOOKUP($C966,'Параметры ПФ'!$F$3:$K$4,2,FALSE)</f>
        <v>155.04</v>
      </c>
      <c r="J966" s="3">
        <f t="shared" si="75"/>
        <v>4960.6400000000003</v>
      </c>
      <c r="K966" s="4">
        <f>IF(J966&lt;'Параметры ПФ'!$N$7+0.01,'Стандартные программы'!J966,ROUNDDOWN('Параметры ПФ'!$N$7/IF(H966=0,I966,IF(I966&gt;H966,H966,I966)),0)*IF(H966=0,I966,IF(I966&gt;H966,H966,I966)))</f>
        <v>4960.6400000000003</v>
      </c>
      <c r="L966" s="3">
        <f t="shared" si="76"/>
        <v>133937.28</v>
      </c>
      <c r="M966" s="25">
        <f>IF(J966&lt;'Параметры ПФ'!$N$7+0.01,E966*F966*G966,ROUNDDOWN('Параметры ПФ'!$N$7/IF(H966=0,I966,IF(I966&gt;H966,H966,I966)),0)*G966)</f>
        <v>864</v>
      </c>
      <c r="N966" s="19">
        <f t="shared" si="77"/>
        <v>0</v>
      </c>
      <c r="O966" s="66" t="b">
        <f t="shared" si="78"/>
        <v>1</v>
      </c>
      <c r="P966" s="67">
        <f t="shared" si="79"/>
        <v>72</v>
      </c>
    </row>
    <row r="967" spans="1:16" x14ac:dyDescent="0.45">
      <c r="A967" s="90" t="s">
        <v>72</v>
      </c>
      <c r="B967" s="90" t="s">
        <v>543</v>
      </c>
      <c r="C967" s="90" t="s">
        <v>2</v>
      </c>
      <c r="D967" s="91">
        <v>36</v>
      </c>
      <c r="E967" s="91">
        <v>16</v>
      </c>
      <c r="F967" s="92">
        <v>2</v>
      </c>
      <c r="G967" s="92">
        <v>25</v>
      </c>
      <c r="H967" s="68">
        <f t="array" ref="H967">INDEX('Нормативные затраты по МЗ'!$C$2:$C$132,MATCH(A967&amp;C967,'Нормативные затраты по МЗ'!$A$2:$A$132&amp;'Нормативные затраты по МЗ'!$B$2:$B$132,0))</f>
        <v>155.02000000000001</v>
      </c>
      <c r="I967" s="3">
        <f>HLOOKUP($C967,'Параметры ПФ'!$F$3:$K$4,2,FALSE)</f>
        <v>155.04</v>
      </c>
      <c r="J967" s="3">
        <f t="shared" si="75"/>
        <v>4960.6400000000003</v>
      </c>
      <c r="K967" s="4">
        <f>IF(J967&lt;'Параметры ПФ'!$N$7+0.01,'Стандартные программы'!J967,ROUNDDOWN('Параметры ПФ'!$N$7/IF(H967=0,I967,IF(I967&gt;H967,H967,I967)),0)*IF(H967=0,I967,IF(I967&gt;H967,H967,I967)))</f>
        <v>4960.6400000000003</v>
      </c>
      <c r="L967" s="3">
        <f t="shared" si="76"/>
        <v>124016</v>
      </c>
      <c r="M967" s="25">
        <f>IF(J967&lt;'Параметры ПФ'!$N$7+0.01,E967*F967*G967,ROUNDDOWN('Параметры ПФ'!$N$7/IF(H967=0,I967,IF(I967&gt;H967,H967,I967)),0)*G967)</f>
        <v>800</v>
      </c>
      <c r="N967" s="19">
        <f t="shared" si="77"/>
        <v>0</v>
      </c>
      <c r="O967" s="66" t="b">
        <f t="shared" si="78"/>
        <v>1</v>
      </c>
      <c r="P967" s="67">
        <f t="shared" si="79"/>
        <v>72</v>
      </c>
    </row>
    <row r="968" spans="1:16" x14ac:dyDescent="0.45">
      <c r="A968" s="90" t="s">
        <v>72</v>
      </c>
      <c r="B968" s="90" t="s">
        <v>530</v>
      </c>
      <c r="C968" s="90" t="s">
        <v>2</v>
      </c>
      <c r="D968" s="91">
        <v>36</v>
      </c>
      <c r="E968" s="91">
        <v>16</v>
      </c>
      <c r="F968" s="92">
        <v>2</v>
      </c>
      <c r="G968" s="92">
        <v>25</v>
      </c>
      <c r="H968" s="68">
        <f t="array" ref="H968">INDEX('Нормативные затраты по МЗ'!$C$2:$C$132,MATCH(A968&amp;C968,'Нормативные затраты по МЗ'!$A$2:$A$132&amp;'Нормативные затраты по МЗ'!$B$2:$B$132,0))</f>
        <v>155.02000000000001</v>
      </c>
      <c r="I968" s="3">
        <f>HLOOKUP($C968,'Параметры ПФ'!$F$3:$K$4,2,FALSE)</f>
        <v>155.04</v>
      </c>
      <c r="J968" s="3">
        <f t="shared" si="75"/>
        <v>4960.6400000000003</v>
      </c>
      <c r="K968" s="4">
        <f>IF(J968&lt;'Параметры ПФ'!$N$7+0.01,'Стандартные программы'!J968,ROUNDDOWN('Параметры ПФ'!$N$7/IF(H968=0,I968,IF(I968&gt;H968,H968,I968)),0)*IF(H968=0,I968,IF(I968&gt;H968,H968,I968)))</f>
        <v>4960.6400000000003</v>
      </c>
      <c r="L968" s="3">
        <f t="shared" si="76"/>
        <v>124016</v>
      </c>
      <c r="M968" s="25">
        <f>IF(J968&lt;'Параметры ПФ'!$N$7+0.01,E968*F968*G968,ROUNDDOWN('Параметры ПФ'!$N$7/IF(H968=0,I968,IF(I968&gt;H968,H968,I968)),0)*G968)</f>
        <v>800</v>
      </c>
      <c r="N968" s="19">
        <f t="shared" si="77"/>
        <v>0</v>
      </c>
      <c r="O968" s="66" t="b">
        <f t="shared" si="78"/>
        <v>1</v>
      </c>
      <c r="P968" s="67">
        <f t="shared" si="79"/>
        <v>72</v>
      </c>
    </row>
    <row r="969" spans="1:16" x14ac:dyDescent="0.45">
      <c r="A969" s="90" t="s">
        <v>72</v>
      </c>
      <c r="B969" s="90" t="s">
        <v>544</v>
      </c>
      <c r="C969" s="90" t="s">
        <v>15</v>
      </c>
      <c r="D969" s="91">
        <v>36</v>
      </c>
      <c r="E969" s="91">
        <v>16</v>
      </c>
      <c r="F969" s="92">
        <v>2</v>
      </c>
      <c r="G969" s="92">
        <v>25</v>
      </c>
      <c r="H969" s="68">
        <f t="array" ref="H969">INDEX('Нормативные затраты по МЗ'!$C$2:$C$132,MATCH(A969&amp;C969,'Нормативные затраты по МЗ'!$A$2:$A$132&amp;'Нормативные затраты по МЗ'!$B$2:$B$132,0))</f>
        <v>155.02000000000001</v>
      </c>
      <c r="I969" s="3">
        <f>HLOOKUP($C969,'Параметры ПФ'!$F$3:$K$4,2,FALSE)</f>
        <v>155.04</v>
      </c>
      <c r="J969" s="3">
        <f t="shared" si="75"/>
        <v>4960.6400000000003</v>
      </c>
      <c r="K969" s="4">
        <f>IF(J969&lt;'Параметры ПФ'!$N$7+0.01,'Стандартные программы'!J969,ROUNDDOWN('Параметры ПФ'!$N$7/IF(H969=0,I969,IF(I969&gt;H969,H969,I969)),0)*IF(H969=0,I969,IF(I969&gt;H969,H969,I969)))</f>
        <v>4960.6400000000003</v>
      </c>
      <c r="L969" s="3">
        <f t="shared" si="76"/>
        <v>124016</v>
      </c>
      <c r="M969" s="25">
        <f>IF(J969&lt;'Параметры ПФ'!$N$7+0.01,E969*F969*G969,ROUNDDOWN('Параметры ПФ'!$N$7/IF(H969=0,I969,IF(I969&gt;H969,H969,I969)),0)*G969)</f>
        <v>800</v>
      </c>
      <c r="N969" s="19">
        <f t="shared" si="77"/>
        <v>0</v>
      </c>
      <c r="O969" s="66" t="b">
        <f t="shared" si="78"/>
        <v>1</v>
      </c>
      <c r="P969" s="67">
        <f t="shared" si="79"/>
        <v>72</v>
      </c>
    </row>
    <row r="970" spans="1:16" x14ac:dyDescent="0.45">
      <c r="A970" s="90" t="s">
        <v>72</v>
      </c>
      <c r="B970" s="90" t="s">
        <v>532</v>
      </c>
      <c r="C970" s="90" t="s">
        <v>15</v>
      </c>
      <c r="D970" s="91">
        <v>36</v>
      </c>
      <c r="E970" s="91">
        <v>16</v>
      </c>
      <c r="F970" s="92">
        <v>2</v>
      </c>
      <c r="G970" s="92">
        <v>25</v>
      </c>
      <c r="H970" s="68">
        <f t="array" ref="H970">INDEX('Нормативные затраты по МЗ'!$C$2:$C$132,MATCH(A970&amp;C970,'Нормативные затраты по МЗ'!$A$2:$A$132&amp;'Нормативные затраты по МЗ'!$B$2:$B$132,0))</f>
        <v>155.02000000000001</v>
      </c>
      <c r="I970" s="3">
        <f>HLOOKUP($C970,'Параметры ПФ'!$F$3:$K$4,2,FALSE)</f>
        <v>155.04</v>
      </c>
      <c r="J970" s="3">
        <f t="shared" si="75"/>
        <v>4960.6400000000003</v>
      </c>
      <c r="K970" s="4">
        <f>IF(J970&lt;'Параметры ПФ'!$N$7+0.01,'Стандартные программы'!J970,ROUNDDOWN('Параметры ПФ'!$N$7/IF(H970=0,I970,IF(I970&gt;H970,H970,I970)),0)*IF(H970=0,I970,IF(I970&gt;H970,H970,I970)))</f>
        <v>4960.6400000000003</v>
      </c>
      <c r="L970" s="3">
        <f t="shared" si="76"/>
        <v>124016</v>
      </c>
      <c r="M970" s="25">
        <f>IF(J970&lt;'Параметры ПФ'!$N$7+0.01,E970*F970*G970,ROUNDDOWN('Параметры ПФ'!$N$7/IF(H970=0,I970,IF(I970&gt;H970,H970,I970)),0)*G970)</f>
        <v>800</v>
      </c>
      <c r="N970" s="19">
        <f t="shared" si="77"/>
        <v>0</v>
      </c>
      <c r="O970" s="66" t="b">
        <f t="shared" si="78"/>
        <v>1</v>
      </c>
      <c r="P970" s="67">
        <f t="shared" si="79"/>
        <v>72</v>
      </c>
    </row>
    <row r="971" spans="1:16" x14ac:dyDescent="0.45">
      <c r="A971" s="90" t="s">
        <v>72</v>
      </c>
      <c r="B971" s="90" t="s">
        <v>545</v>
      </c>
      <c r="C971" s="90" t="s">
        <v>15</v>
      </c>
      <c r="D971" s="91">
        <v>36</v>
      </c>
      <c r="E971" s="91">
        <v>16</v>
      </c>
      <c r="F971" s="92">
        <v>2</v>
      </c>
      <c r="G971" s="92">
        <v>25</v>
      </c>
      <c r="H971" s="68">
        <f t="array" ref="H971">INDEX('Нормативные затраты по МЗ'!$C$2:$C$132,MATCH(A971&amp;C971,'Нормативные затраты по МЗ'!$A$2:$A$132&amp;'Нормативные затраты по МЗ'!$B$2:$B$132,0))</f>
        <v>155.02000000000001</v>
      </c>
      <c r="I971" s="3">
        <f>HLOOKUP($C971,'Параметры ПФ'!$F$3:$K$4,2,FALSE)</f>
        <v>155.04</v>
      </c>
      <c r="J971" s="3">
        <f t="shared" si="75"/>
        <v>4960.6400000000003</v>
      </c>
      <c r="K971" s="4">
        <f>IF(J971&lt;'Параметры ПФ'!$N$7+0.01,'Стандартные программы'!J971,ROUNDDOWN('Параметры ПФ'!$N$7/IF(H971=0,I971,IF(I971&gt;H971,H971,I971)),0)*IF(H971=0,I971,IF(I971&gt;H971,H971,I971)))</f>
        <v>4960.6400000000003</v>
      </c>
      <c r="L971" s="3">
        <f t="shared" si="76"/>
        <v>124016</v>
      </c>
      <c r="M971" s="25">
        <f>IF(J971&lt;'Параметры ПФ'!$N$7+0.01,E971*F971*G971,ROUNDDOWN('Параметры ПФ'!$N$7/IF(H971=0,I971,IF(I971&gt;H971,H971,I971)),0)*G971)</f>
        <v>800</v>
      </c>
      <c r="N971" s="19">
        <f t="shared" si="77"/>
        <v>0</v>
      </c>
      <c r="O971" s="66" t="b">
        <f t="shared" si="78"/>
        <v>1</v>
      </c>
      <c r="P971" s="67">
        <f t="shared" si="79"/>
        <v>72</v>
      </c>
    </row>
    <row r="972" spans="1:16" x14ac:dyDescent="0.45">
      <c r="A972" s="90" t="s">
        <v>72</v>
      </c>
      <c r="B972" s="90" t="s">
        <v>546</v>
      </c>
      <c r="C972" s="90" t="s">
        <v>1</v>
      </c>
      <c r="D972" s="91">
        <v>36</v>
      </c>
      <c r="E972" s="91">
        <v>16</v>
      </c>
      <c r="F972" s="92">
        <v>2</v>
      </c>
      <c r="G972" s="122">
        <v>34</v>
      </c>
      <c r="H972" s="68">
        <f t="array" ref="H972">INDEX('Нормативные затраты по МЗ'!$C$2:$C$132,MATCH(A972&amp;C972,'Нормативные затраты по МЗ'!$A$2:$A$132&amp;'Нормативные затраты по МЗ'!$B$2:$B$132,0))</f>
        <v>155.02000000000001</v>
      </c>
      <c r="I972" s="3">
        <f>HLOOKUP($C972,'Параметры ПФ'!$F$3:$K$4,2,FALSE)</f>
        <v>155.04</v>
      </c>
      <c r="J972" s="3">
        <f t="shared" si="75"/>
        <v>4960.6400000000003</v>
      </c>
      <c r="K972" s="4">
        <f>IF(J972&lt;'Параметры ПФ'!$N$7+0.01,'Стандартные программы'!J972,ROUNDDOWN('Параметры ПФ'!$N$7/IF(H972=0,I972,IF(I972&gt;H972,H972,I972)),0)*IF(H972=0,I972,IF(I972&gt;H972,H972,I972)))</f>
        <v>4960.6400000000003</v>
      </c>
      <c r="L972" s="3">
        <f t="shared" si="76"/>
        <v>168661.76000000001</v>
      </c>
      <c r="M972" s="25">
        <f>IF(J972&lt;'Параметры ПФ'!$N$7+0.01,E972*F972*G972,ROUNDDOWN('Параметры ПФ'!$N$7/IF(H972=0,I972,IF(I972&gt;H972,H972,I972)),0)*G972)</f>
        <v>1088</v>
      </c>
      <c r="N972" s="19">
        <f t="shared" si="77"/>
        <v>0</v>
      </c>
      <c r="O972" s="66" t="b">
        <f t="shared" si="78"/>
        <v>1</v>
      </c>
      <c r="P972" s="67">
        <f t="shared" si="79"/>
        <v>72</v>
      </c>
    </row>
    <row r="973" spans="1:16" x14ac:dyDescent="0.45">
      <c r="A973" s="90" t="s">
        <v>72</v>
      </c>
      <c r="B973" s="90" t="s">
        <v>535</v>
      </c>
      <c r="C973" s="90" t="s">
        <v>1</v>
      </c>
      <c r="D973" s="91">
        <v>36</v>
      </c>
      <c r="E973" s="91">
        <v>16</v>
      </c>
      <c r="F973" s="92">
        <v>2</v>
      </c>
      <c r="G973" s="122">
        <v>34</v>
      </c>
      <c r="H973" s="68">
        <f t="array" ref="H973">INDEX('Нормативные затраты по МЗ'!$C$2:$C$132,MATCH(A973&amp;C973,'Нормативные затраты по МЗ'!$A$2:$A$132&amp;'Нормативные затраты по МЗ'!$B$2:$B$132,0))</f>
        <v>155.02000000000001</v>
      </c>
      <c r="I973" s="3">
        <f>HLOOKUP($C973,'Параметры ПФ'!$F$3:$K$4,2,FALSE)</f>
        <v>155.04</v>
      </c>
      <c r="J973" s="3">
        <f t="shared" si="75"/>
        <v>4960.6400000000003</v>
      </c>
      <c r="K973" s="4">
        <f>IF(J973&lt;'Параметры ПФ'!$N$7+0.01,'Стандартные программы'!J973,ROUNDDOWN('Параметры ПФ'!$N$7/IF(H973=0,I973,IF(I973&gt;H973,H973,I973)),0)*IF(H973=0,I973,IF(I973&gt;H973,H973,I973)))</f>
        <v>4960.6400000000003</v>
      </c>
      <c r="L973" s="3">
        <f t="shared" si="76"/>
        <v>168661.76000000001</v>
      </c>
      <c r="M973" s="25">
        <f>IF(J973&lt;'Параметры ПФ'!$N$7+0.01,E973*F973*G973,ROUNDDOWN('Параметры ПФ'!$N$7/IF(H973=0,I973,IF(I973&gt;H973,H973,I973)),0)*G973)</f>
        <v>1088</v>
      </c>
      <c r="N973" s="19">
        <f t="shared" si="77"/>
        <v>0</v>
      </c>
      <c r="O973" s="66" t="b">
        <f t="shared" si="78"/>
        <v>1</v>
      </c>
      <c r="P973" s="67">
        <f t="shared" si="79"/>
        <v>72</v>
      </c>
    </row>
    <row r="974" spans="1:16" x14ac:dyDescent="0.45">
      <c r="A974" s="90" t="s">
        <v>72</v>
      </c>
      <c r="B974" s="90" t="s">
        <v>535</v>
      </c>
      <c r="C974" s="90" t="s">
        <v>1</v>
      </c>
      <c r="D974" s="91">
        <v>36</v>
      </c>
      <c r="E974" s="91">
        <v>16</v>
      </c>
      <c r="F974" s="92">
        <v>2</v>
      </c>
      <c r="G974" s="122">
        <v>34</v>
      </c>
      <c r="H974" s="68">
        <f t="array" ref="H974">INDEX('Нормативные затраты по МЗ'!$C$2:$C$132,MATCH(A974&amp;C974,'Нормативные затраты по МЗ'!$A$2:$A$132&amp;'Нормативные затраты по МЗ'!$B$2:$B$132,0))</f>
        <v>155.02000000000001</v>
      </c>
      <c r="I974" s="3">
        <f>HLOOKUP($C974,'Параметры ПФ'!$F$3:$K$4,2,FALSE)</f>
        <v>155.04</v>
      </c>
      <c r="J974" s="3">
        <f t="shared" si="75"/>
        <v>4960.6400000000003</v>
      </c>
      <c r="K974" s="4">
        <f>IF(J974&lt;'Параметры ПФ'!$N$7+0.01,'Стандартные программы'!J974,ROUNDDOWN('Параметры ПФ'!$N$7/IF(H974=0,I974,IF(I974&gt;H974,H974,I974)),0)*IF(H974=0,I974,IF(I974&gt;H974,H974,I974)))</f>
        <v>4960.6400000000003</v>
      </c>
      <c r="L974" s="3">
        <f t="shared" si="76"/>
        <v>168661.76000000001</v>
      </c>
      <c r="M974" s="25">
        <f>IF(J974&lt;'Параметры ПФ'!$N$7+0.01,E974*F974*G974,ROUNDDOWN('Параметры ПФ'!$N$7/IF(H974=0,I974,IF(I974&gt;H974,H974,I974)),0)*G974)</f>
        <v>1088</v>
      </c>
      <c r="N974" s="19">
        <f t="shared" si="77"/>
        <v>0</v>
      </c>
      <c r="O974" s="66" t="b">
        <f t="shared" si="78"/>
        <v>1</v>
      </c>
      <c r="P974" s="67">
        <f t="shared" si="79"/>
        <v>72</v>
      </c>
    </row>
    <row r="975" spans="1:16" x14ac:dyDescent="0.45">
      <c r="A975" s="90" t="s">
        <v>72</v>
      </c>
      <c r="B975" s="90" t="s">
        <v>547</v>
      </c>
      <c r="C975" s="90" t="s">
        <v>1</v>
      </c>
      <c r="D975" s="91">
        <v>36</v>
      </c>
      <c r="E975" s="91">
        <v>16</v>
      </c>
      <c r="F975" s="92">
        <v>2</v>
      </c>
      <c r="G975" s="122">
        <v>34</v>
      </c>
      <c r="H975" s="68">
        <f t="array" ref="H975">INDEX('Нормативные затраты по МЗ'!$C$2:$C$132,MATCH(A975&amp;C975,'Нормативные затраты по МЗ'!$A$2:$A$132&amp;'Нормативные затраты по МЗ'!$B$2:$B$132,0))</f>
        <v>155.02000000000001</v>
      </c>
      <c r="I975" s="3">
        <f>HLOOKUP($C975,'Параметры ПФ'!$F$3:$K$4,2,FALSE)</f>
        <v>155.04</v>
      </c>
      <c r="J975" s="3">
        <f t="shared" si="75"/>
        <v>4960.6400000000003</v>
      </c>
      <c r="K975" s="4">
        <f>IF(J975&lt;'Параметры ПФ'!$N$7+0.01,'Стандартные программы'!J975,ROUNDDOWN('Параметры ПФ'!$N$7/IF(H975=0,I975,IF(I975&gt;H975,H975,I975)),0)*IF(H975=0,I975,IF(I975&gt;H975,H975,I975)))</f>
        <v>4960.6400000000003</v>
      </c>
      <c r="L975" s="3">
        <f t="shared" si="76"/>
        <v>168661.76000000001</v>
      </c>
      <c r="M975" s="25">
        <f>IF(J975&lt;'Параметры ПФ'!$N$7+0.01,E975*F975*G975,ROUNDDOWN('Параметры ПФ'!$N$7/IF(H975=0,I975,IF(I975&gt;H975,H975,I975)),0)*G975)</f>
        <v>1088</v>
      </c>
      <c r="N975" s="19">
        <f t="shared" si="77"/>
        <v>0</v>
      </c>
      <c r="O975" s="66" t="b">
        <f t="shared" si="78"/>
        <v>1</v>
      </c>
      <c r="P975" s="67">
        <f t="shared" si="79"/>
        <v>72</v>
      </c>
    </row>
    <row r="976" spans="1:16" x14ac:dyDescent="0.45">
      <c r="A976" s="90" t="s">
        <v>72</v>
      </c>
      <c r="B976" s="90" t="s">
        <v>548</v>
      </c>
      <c r="C976" s="90" t="s">
        <v>1</v>
      </c>
      <c r="D976" s="91">
        <v>36</v>
      </c>
      <c r="E976" s="91">
        <v>16</v>
      </c>
      <c r="F976" s="92">
        <v>2</v>
      </c>
      <c r="G976" s="122">
        <v>33</v>
      </c>
      <c r="H976" s="68">
        <f t="array" ref="H976">INDEX('Нормативные затраты по МЗ'!$C$2:$C$132,MATCH(A976&amp;C976,'Нормативные затраты по МЗ'!$A$2:$A$132&amp;'Нормативные затраты по МЗ'!$B$2:$B$132,0))</f>
        <v>155.02000000000001</v>
      </c>
      <c r="I976" s="3">
        <f>HLOOKUP($C976,'Параметры ПФ'!$F$3:$K$4,2,FALSE)</f>
        <v>155.04</v>
      </c>
      <c r="J976" s="3">
        <f t="shared" si="75"/>
        <v>4960.6400000000003</v>
      </c>
      <c r="K976" s="4">
        <f>IF(J976&lt;'Параметры ПФ'!$N$7+0.01,'Стандартные программы'!J976,ROUNDDOWN('Параметры ПФ'!$N$7/IF(H976=0,I976,IF(I976&gt;H976,H976,I976)),0)*IF(H976=0,I976,IF(I976&gt;H976,H976,I976)))</f>
        <v>4960.6400000000003</v>
      </c>
      <c r="L976" s="3">
        <f t="shared" si="76"/>
        <v>163701.12</v>
      </c>
      <c r="M976" s="25">
        <f>IF(J976&lt;'Параметры ПФ'!$N$7+0.01,E976*F976*G976,ROUNDDOWN('Параметры ПФ'!$N$7/IF(H976=0,I976,IF(I976&gt;H976,H976,I976)),0)*G976)</f>
        <v>1056</v>
      </c>
      <c r="N976" s="19">
        <f t="shared" si="77"/>
        <v>0</v>
      </c>
      <c r="O976" s="66" t="b">
        <f t="shared" si="78"/>
        <v>1</v>
      </c>
      <c r="P976" s="67">
        <f t="shared" si="79"/>
        <v>72</v>
      </c>
    </row>
    <row r="977" spans="1:16" x14ac:dyDescent="0.45">
      <c r="A977" s="90" t="s">
        <v>72</v>
      </c>
      <c r="B977" s="90" t="s">
        <v>538</v>
      </c>
      <c r="C977" s="90" t="s">
        <v>1</v>
      </c>
      <c r="D977" s="91">
        <v>36</v>
      </c>
      <c r="E977" s="91">
        <v>16</v>
      </c>
      <c r="F977" s="92">
        <v>2</v>
      </c>
      <c r="G977" s="122">
        <v>33</v>
      </c>
      <c r="H977" s="68">
        <f t="array" ref="H977">INDEX('Нормативные затраты по МЗ'!$C$2:$C$132,MATCH(A977&amp;C977,'Нормативные затраты по МЗ'!$A$2:$A$132&amp;'Нормативные затраты по МЗ'!$B$2:$B$132,0))</f>
        <v>155.02000000000001</v>
      </c>
      <c r="I977" s="3">
        <f>HLOOKUP($C977,'Параметры ПФ'!$F$3:$K$4,2,FALSE)</f>
        <v>155.04</v>
      </c>
      <c r="J977" s="3">
        <f t="shared" si="75"/>
        <v>4960.6400000000003</v>
      </c>
      <c r="K977" s="4">
        <f>IF(J977&lt;'Параметры ПФ'!$N$7+0.01,'Стандартные программы'!J977,ROUNDDOWN('Параметры ПФ'!$N$7/IF(H977=0,I977,IF(I977&gt;H977,H977,I977)),0)*IF(H977=0,I977,IF(I977&gt;H977,H977,I977)))</f>
        <v>4960.6400000000003</v>
      </c>
      <c r="L977" s="3">
        <f t="shared" si="76"/>
        <v>163701.12</v>
      </c>
      <c r="M977" s="25">
        <f>IF(J977&lt;'Параметры ПФ'!$N$7+0.01,E977*F977*G977,ROUNDDOWN('Параметры ПФ'!$N$7/IF(H977=0,I977,IF(I977&gt;H977,H977,I977)),0)*G977)</f>
        <v>1056</v>
      </c>
      <c r="N977" s="19">
        <f t="shared" si="77"/>
        <v>0</v>
      </c>
      <c r="O977" s="66" t="b">
        <f t="shared" si="78"/>
        <v>1</v>
      </c>
      <c r="P977" s="67">
        <f t="shared" si="79"/>
        <v>72</v>
      </c>
    </row>
    <row r="978" spans="1:16" x14ac:dyDescent="0.45">
      <c r="A978" s="90" t="s">
        <v>72</v>
      </c>
      <c r="B978" s="90" t="s">
        <v>549</v>
      </c>
      <c r="C978" s="90" t="s">
        <v>1</v>
      </c>
      <c r="D978" s="91">
        <v>36</v>
      </c>
      <c r="E978" s="91">
        <v>16</v>
      </c>
      <c r="F978" s="92">
        <v>2</v>
      </c>
      <c r="G978" s="122">
        <v>33</v>
      </c>
      <c r="H978" s="68">
        <f t="array" ref="H978">INDEX('Нормативные затраты по МЗ'!$C$2:$C$132,MATCH(A978&amp;C978,'Нормативные затраты по МЗ'!$A$2:$A$132&amp;'Нормативные затраты по МЗ'!$B$2:$B$132,0))</f>
        <v>155.02000000000001</v>
      </c>
      <c r="I978" s="3">
        <f>HLOOKUP($C978,'Параметры ПФ'!$F$3:$K$4,2,FALSE)</f>
        <v>155.04</v>
      </c>
      <c r="J978" s="3">
        <f t="shared" si="75"/>
        <v>4960.6400000000003</v>
      </c>
      <c r="K978" s="4">
        <f>IF(J978&lt;'Параметры ПФ'!$N$7+0.01,'Стандартные программы'!J978,ROUNDDOWN('Параметры ПФ'!$N$7/IF(H978=0,I978,IF(I978&gt;H978,H978,I978)),0)*IF(H978=0,I978,IF(I978&gt;H978,H978,I978)))</f>
        <v>4960.6400000000003</v>
      </c>
      <c r="L978" s="3">
        <f t="shared" si="76"/>
        <v>163701.12</v>
      </c>
      <c r="M978" s="25">
        <f>IF(J978&lt;'Параметры ПФ'!$N$7+0.01,E978*F978*G978,ROUNDDOWN('Параметры ПФ'!$N$7/IF(H978=0,I978,IF(I978&gt;H978,H978,I978)),0)*G978)</f>
        <v>1056</v>
      </c>
      <c r="N978" s="19">
        <f t="shared" si="77"/>
        <v>0</v>
      </c>
      <c r="O978" s="66" t="b">
        <f t="shared" si="78"/>
        <v>1</v>
      </c>
      <c r="P978" s="67">
        <f t="shared" si="79"/>
        <v>72</v>
      </c>
    </row>
    <row r="979" spans="1:16" x14ac:dyDescent="0.45">
      <c r="A979" s="90" t="s">
        <v>73</v>
      </c>
      <c r="B979" s="90" t="s">
        <v>550</v>
      </c>
      <c r="C979" s="90" t="s">
        <v>2</v>
      </c>
      <c r="D979" s="91">
        <v>36</v>
      </c>
      <c r="E979" s="91">
        <v>20</v>
      </c>
      <c r="F979" s="92">
        <v>2</v>
      </c>
      <c r="G979" s="92">
        <v>15</v>
      </c>
      <c r="H979" s="68">
        <f t="array" ref="H979">INDEX('Нормативные затраты по МЗ'!$C$2:$C$132,MATCH(A979&amp;C979,'Нормативные затраты по МЗ'!$A$2:$A$132&amp;'Нормативные затраты по МЗ'!$B$2:$B$132,0))</f>
        <v>153.19999999999999</v>
      </c>
      <c r="I979" s="3">
        <f>HLOOKUP($C979,'Параметры ПФ'!$F$3:$K$4,2,FALSE)</f>
        <v>155.04</v>
      </c>
      <c r="J979" s="3">
        <f t="shared" si="75"/>
        <v>6128</v>
      </c>
      <c r="K979" s="4">
        <f>IF(J979&lt;'Параметры ПФ'!$N$7+0.01,'Стандартные программы'!J979,ROUNDDOWN('Параметры ПФ'!$N$7/IF(H979=0,I979,IF(I979&gt;H979,H979,I979)),0)*IF(H979=0,I979,IF(I979&gt;H979,H979,I979)))</f>
        <v>6128</v>
      </c>
      <c r="L979" s="3">
        <f t="shared" si="76"/>
        <v>91920</v>
      </c>
      <c r="M979" s="25">
        <f>IF(J979&lt;'Параметры ПФ'!$N$7+0.01,E979*F979*G979,ROUNDDOWN('Параметры ПФ'!$N$7/IF(H979=0,I979,IF(I979&gt;H979,H979,I979)),0)*G979)</f>
        <v>600</v>
      </c>
      <c r="N979" s="19">
        <f t="shared" si="77"/>
        <v>0</v>
      </c>
      <c r="O979" s="66" t="b">
        <f t="shared" si="78"/>
        <v>1</v>
      </c>
      <c r="P979" s="67">
        <f t="shared" si="79"/>
        <v>72</v>
      </c>
    </row>
    <row r="980" spans="1:16" x14ac:dyDescent="0.45">
      <c r="A980" s="90" t="s">
        <v>73</v>
      </c>
      <c r="B980" s="90" t="s">
        <v>551</v>
      </c>
      <c r="C980" s="90" t="s">
        <v>2</v>
      </c>
      <c r="D980" s="91">
        <v>36</v>
      </c>
      <c r="E980" s="91">
        <v>20</v>
      </c>
      <c r="F980" s="92">
        <v>2</v>
      </c>
      <c r="G980" s="92">
        <v>15</v>
      </c>
      <c r="H980" s="68">
        <f t="array" ref="H980">INDEX('Нормативные затраты по МЗ'!$C$2:$C$132,MATCH(A980&amp;C980,'Нормативные затраты по МЗ'!$A$2:$A$132&amp;'Нормативные затраты по МЗ'!$B$2:$B$132,0))</f>
        <v>153.19999999999999</v>
      </c>
      <c r="I980" s="3">
        <f>HLOOKUP($C980,'Параметры ПФ'!$F$3:$K$4,2,FALSE)</f>
        <v>155.04</v>
      </c>
      <c r="J980" s="3">
        <f t="shared" si="75"/>
        <v>6128</v>
      </c>
      <c r="K980" s="4">
        <f>IF(J980&lt;'Параметры ПФ'!$N$7+0.01,'Стандартные программы'!J980,ROUNDDOWN('Параметры ПФ'!$N$7/IF(H980=0,I980,IF(I980&gt;H980,H980,I980)),0)*IF(H980=0,I980,IF(I980&gt;H980,H980,I980)))</f>
        <v>6128</v>
      </c>
      <c r="L980" s="3">
        <f t="shared" si="76"/>
        <v>91920</v>
      </c>
      <c r="M980" s="25">
        <f>IF(J980&lt;'Параметры ПФ'!$N$7+0.01,E980*F980*G980,ROUNDDOWN('Параметры ПФ'!$N$7/IF(H980=0,I980,IF(I980&gt;H980,H980,I980)),0)*G980)</f>
        <v>600</v>
      </c>
      <c r="N980" s="19">
        <f t="shared" si="77"/>
        <v>0</v>
      </c>
      <c r="O980" s="66" t="b">
        <f t="shared" si="78"/>
        <v>1</v>
      </c>
      <c r="P980" s="67">
        <f t="shared" si="79"/>
        <v>72</v>
      </c>
    </row>
    <row r="981" spans="1:16" x14ac:dyDescent="0.45">
      <c r="A981" s="90" t="s">
        <v>73</v>
      </c>
      <c r="B981" s="90" t="s">
        <v>552</v>
      </c>
      <c r="C981" s="90" t="s">
        <v>2</v>
      </c>
      <c r="D981" s="91">
        <v>36</v>
      </c>
      <c r="E981" s="91">
        <v>20</v>
      </c>
      <c r="F981" s="92">
        <v>2</v>
      </c>
      <c r="G981" s="92">
        <v>20</v>
      </c>
      <c r="H981" s="68">
        <f t="array" ref="H981">INDEX('Нормативные затраты по МЗ'!$C$2:$C$132,MATCH(A981&amp;C981,'Нормативные затраты по МЗ'!$A$2:$A$132&amp;'Нормативные затраты по МЗ'!$B$2:$B$132,0))</f>
        <v>153.19999999999999</v>
      </c>
      <c r="I981" s="3">
        <f>HLOOKUP($C981,'Параметры ПФ'!$F$3:$K$4,2,FALSE)</f>
        <v>155.04</v>
      </c>
      <c r="J981" s="3">
        <f t="shared" si="75"/>
        <v>6128</v>
      </c>
      <c r="K981" s="4">
        <f>IF(J981&lt;'Параметры ПФ'!$N$7+0.01,'Стандартные программы'!J981,ROUNDDOWN('Параметры ПФ'!$N$7/IF(H981=0,I981,IF(I981&gt;H981,H981,I981)),0)*IF(H981=0,I981,IF(I981&gt;H981,H981,I981)))</f>
        <v>6128</v>
      </c>
      <c r="L981" s="3">
        <f t="shared" si="76"/>
        <v>122560</v>
      </c>
      <c r="M981" s="25">
        <f>IF(J981&lt;'Параметры ПФ'!$N$7+0.01,E981*F981*G981,ROUNDDOWN('Параметры ПФ'!$N$7/IF(H981=0,I981,IF(I981&gt;H981,H981,I981)),0)*G981)</f>
        <v>800</v>
      </c>
      <c r="N981" s="19">
        <f t="shared" si="77"/>
        <v>0</v>
      </c>
      <c r="O981" s="66" t="b">
        <f t="shared" si="78"/>
        <v>1</v>
      </c>
      <c r="P981" s="67">
        <f t="shared" si="79"/>
        <v>72</v>
      </c>
    </row>
    <row r="982" spans="1:16" x14ac:dyDescent="0.45">
      <c r="A982" s="90" t="s">
        <v>73</v>
      </c>
      <c r="B982" s="90" t="s">
        <v>553</v>
      </c>
      <c r="C982" s="90" t="s">
        <v>2</v>
      </c>
      <c r="D982" s="91">
        <v>36</v>
      </c>
      <c r="E982" s="91">
        <v>20</v>
      </c>
      <c r="F982" s="92">
        <v>2</v>
      </c>
      <c r="G982" s="92">
        <v>15</v>
      </c>
      <c r="H982" s="68">
        <f t="array" ref="H982">INDEX('Нормативные затраты по МЗ'!$C$2:$C$132,MATCH(A982&amp;C982,'Нормативные затраты по МЗ'!$A$2:$A$132&amp;'Нормативные затраты по МЗ'!$B$2:$B$132,0))</f>
        <v>153.19999999999999</v>
      </c>
      <c r="I982" s="3">
        <f>HLOOKUP($C982,'Параметры ПФ'!$F$3:$K$4,2,FALSE)</f>
        <v>155.04</v>
      </c>
      <c r="J982" s="3">
        <f t="shared" si="75"/>
        <v>6128</v>
      </c>
      <c r="K982" s="4">
        <f>IF(J982&lt;'Параметры ПФ'!$N$7+0.01,'Стандартные программы'!J982,ROUNDDOWN('Параметры ПФ'!$N$7/IF(H982=0,I982,IF(I982&gt;H982,H982,I982)),0)*IF(H982=0,I982,IF(I982&gt;H982,H982,I982)))</f>
        <v>6128</v>
      </c>
      <c r="L982" s="3">
        <f t="shared" si="76"/>
        <v>91920</v>
      </c>
      <c r="M982" s="25">
        <f>IF(J982&lt;'Параметры ПФ'!$N$7+0.01,E982*F982*G982,ROUNDDOWN('Параметры ПФ'!$N$7/IF(H982=0,I982,IF(I982&gt;H982,H982,I982)),0)*G982)</f>
        <v>600</v>
      </c>
      <c r="N982" s="19">
        <f t="shared" si="77"/>
        <v>0</v>
      </c>
      <c r="O982" s="66" t="b">
        <f t="shared" si="78"/>
        <v>1</v>
      </c>
      <c r="P982" s="67">
        <f t="shared" si="79"/>
        <v>72</v>
      </c>
    </row>
    <row r="983" spans="1:16" x14ac:dyDescent="0.45">
      <c r="A983" s="90" t="s">
        <v>73</v>
      </c>
      <c r="B983" s="90" t="s">
        <v>554</v>
      </c>
      <c r="C983" s="90" t="s">
        <v>2</v>
      </c>
      <c r="D983" s="91">
        <v>36</v>
      </c>
      <c r="E983" s="91">
        <v>20</v>
      </c>
      <c r="F983" s="92">
        <v>2</v>
      </c>
      <c r="G983" s="92">
        <v>15</v>
      </c>
      <c r="H983" s="68">
        <f t="array" ref="H983">INDEX('Нормативные затраты по МЗ'!$C$2:$C$132,MATCH(A983&amp;C983,'Нормативные затраты по МЗ'!$A$2:$A$132&amp;'Нормативные затраты по МЗ'!$B$2:$B$132,0))</f>
        <v>153.19999999999999</v>
      </c>
      <c r="I983" s="3">
        <f>HLOOKUP($C983,'Параметры ПФ'!$F$3:$K$4,2,FALSE)</f>
        <v>155.04</v>
      </c>
      <c r="J983" s="3">
        <f t="shared" si="75"/>
        <v>6128</v>
      </c>
      <c r="K983" s="4">
        <f>IF(J983&lt;'Параметры ПФ'!$N$7+0.01,'Стандартные программы'!J983,ROUNDDOWN('Параметры ПФ'!$N$7/IF(H983=0,I983,IF(I983&gt;H983,H983,I983)),0)*IF(H983=0,I983,IF(I983&gt;H983,H983,I983)))</f>
        <v>6128</v>
      </c>
      <c r="L983" s="3">
        <f t="shared" si="76"/>
        <v>91920</v>
      </c>
      <c r="M983" s="25">
        <f>IF(J983&lt;'Параметры ПФ'!$N$7+0.01,E983*F983*G983,ROUNDDOWN('Параметры ПФ'!$N$7/IF(H983=0,I983,IF(I983&gt;H983,H983,I983)),0)*G983)</f>
        <v>600</v>
      </c>
      <c r="N983" s="19">
        <f t="shared" si="77"/>
        <v>0</v>
      </c>
      <c r="O983" s="66" t="b">
        <f t="shared" si="78"/>
        <v>1</v>
      </c>
      <c r="P983" s="67">
        <f t="shared" si="79"/>
        <v>72</v>
      </c>
    </row>
    <row r="984" spans="1:16" x14ac:dyDescent="0.45">
      <c r="A984" s="90" t="s">
        <v>73</v>
      </c>
      <c r="B984" s="90" t="s">
        <v>555</v>
      </c>
      <c r="C984" s="90" t="s">
        <v>1</v>
      </c>
      <c r="D984" s="91">
        <v>36</v>
      </c>
      <c r="E984" s="91">
        <v>20</v>
      </c>
      <c r="F984" s="92">
        <v>2</v>
      </c>
      <c r="G984" s="92">
        <v>20</v>
      </c>
      <c r="H984" s="68">
        <f t="array" ref="H984">INDEX('Нормативные затраты по МЗ'!$C$2:$C$132,MATCH(A984&amp;C984,'Нормативные затраты по МЗ'!$A$2:$A$132&amp;'Нормативные затраты по МЗ'!$B$2:$B$132,0))</f>
        <v>153.19999999999999</v>
      </c>
      <c r="I984" s="3">
        <f>HLOOKUP($C984,'Параметры ПФ'!$F$3:$K$4,2,FALSE)</f>
        <v>155.04</v>
      </c>
      <c r="J984" s="3">
        <f t="shared" si="75"/>
        <v>6128</v>
      </c>
      <c r="K984" s="4">
        <f>IF(J984&lt;'Параметры ПФ'!$N$7+0.01,'Стандартные программы'!J984,ROUNDDOWN('Параметры ПФ'!$N$7/IF(H984=0,I984,IF(I984&gt;H984,H984,I984)),0)*IF(H984=0,I984,IF(I984&gt;H984,H984,I984)))</f>
        <v>6128</v>
      </c>
      <c r="L984" s="3">
        <f t="shared" si="76"/>
        <v>122560</v>
      </c>
      <c r="M984" s="25">
        <f>IF(J984&lt;'Параметры ПФ'!$N$7+0.01,E984*F984*G984,ROUNDDOWN('Параметры ПФ'!$N$7/IF(H984=0,I984,IF(I984&gt;H984,H984,I984)),0)*G984)</f>
        <v>800</v>
      </c>
      <c r="N984" s="19">
        <f t="shared" si="77"/>
        <v>0</v>
      </c>
      <c r="O984" s="66" t="b">
        <f t="shared" si="78"/>
        <v>1</v>
      </c>
      <c r="P984" s="67">
        <f t="shared" si="79"/>
        <v>72</v>
      </c>
    </row>
    <row r="985" spans="1:16" x14ac:dyDescent="0.45">
      <c r="A985" s="90" t="s">
        <v>73</v>
      </c>
      <c r="B985" s="90" t="s">
        <v>556</v>
      </c>
      <c r="C985" s="90" t="s">
        <v>16</v>
      </c>
      <c r="D985" s="91">
        <v>36</v>
      </c>
      <c r="E985" s="91">
        <v>20</v>
      </c>
      <c r="F985" s="92">
        <v>1</v>
      </c>
      <c r="G985" s="92">
        <v>17</v>
      </c>
      <c r="H985" s="68">
        <f t="array" ref="H985">INDEX('Нормативные затраты по МЗ'!$C$2:$C$132,MATCH(A985&amp;C985,'Нормативные затраты по МЗ'!$A$2:$A$132&amp;'Нормативные затраты по МЗ'!$B$2:$B$132,0))</f>
        <v>153.19999999999999</v>
      </c>
      <c r="I985" s="3">
        <f>HLOOKUP($C985,'Параметры ПФ'!$F$3:$K$4,2,FALSE)</f>
        <v>155.04</v>
      </c>
      <c r="J985" s="3">
        <f t="shared" si="75"/>
        <v>3064</v>
      </c>
      <c r="K985" s="4">
        <f>IF(J985&lt;'Параметры ПФ'!$N$7+0.01,'Стандартные программы'!J985,ROUNDDOWN('Параметры ПФ'!$N$7/IF(H985=0,I985,IF(I985&gt;H985,H985,I985)),0)*IF(H985=0,I985,IF(I985&gt;H985,H985,I985)))</f>
        <v>3064</v>
      </c>
      <c r="L985" s="3">
        <f t="shared" si="76"/>
        <v>52088</v>
      </c>
      <c r="M985" s="25">
        <f>IF(J985&lt;'Параметры ПФ'!$N$7+0.01,E985*F985*G985,ROUNDDOWN('Параметры ПФ'!$N$7/IF(H985=0,I985,IF(I985&gt;H985,H985,I985)),0)*G985)</f>
        <v>340</v>
      </c>
      <c r="N985" s="19">
        <f t="shared" si="77"/>
        <v>0</v>
      </c>
      <c r="O985" s="66" t="b">
        <f t="shared" si="78"/>
        <v>1</v>
      </c>
      <c r="P985" s="67">
        <f t="shared" si="79"/>
        <v>36</v>
      </c>
    </row>
    <row r="986" spans="1:16" x14ac:dyDescent="0.45">
      <c r="A986" s="90" t="s">
        <v>73</v>
      </c>
      <c r="B986" s="90" t="s">
        <v>557</v>
      </c>
      <c r="C986" s="90" t="s">
        <v>16</v>
      </c>
      <c r="D986" s="91">
        <v>36</v>
      </c>
      <c r="E986" s="91">
        <v>20</v>
      </c>
      <c r="F986" s="92">
        <v>1</v>
      </c>
      <c r="G986" s="92">
        <v>17</v>
      </c>
      <c r="H986" s="68">
        <f t="array" ref="H986">INDEX('Нормативные затраты по МЗ'!$C$2:$C$132,MATCH(A986&amp;C986,'Нормативные затраты по МЗ'!$A$2:$A$132&amp;'Нормативные затраты по МЗ'!$B$2:$B$132,0))</f>
        <v>153.19999999999999</v>
      </c>
      <c r="I986" s="3">
        <f>HLOOKUP($C986,'Параметры ПФ'!$F$3:$K$4,2,FALSE)</f>
        <v>155.04</v>
      </c>
      <c r="J986" s="3">
        <f t="shared" si="75"/>
        <v>3064</v>
      </c>
      <c r="K986" s="4">
        <f>IF(J986&lt;'Параметры ПФ'!$N$7+0.01,'Стандартные программы'!J986,ROUNDDOWN('Параметры ПФ'!$N$7/IF(H986=0,I986,IF(I986&gt;H986,H986,I986)),0)*IF(H986=0,I986,IF(I986&gt;H986,H986,I986)))</f>
        <v>3064</v>
      </c>
      <c r="L986" s="3">
        <f t="shared" si="76"/>
        <v>52088</v>
      </c>
      <c r="M986" s="25">
        <f>IF(J986&lt;'Параметры ПФ'!$N$7+0.01,E986*F986*G986,ROUNDDOWN('Параметры ПФ'!$N$7/IF(H986=0,I986,IF(I986&gt;H986,H986,I986)),0)*G986)</f>
        <v>340</v>
      </c>
      <c r="N986" s="19">
        <f t="shared" si="77"/>
        <v>0</v>
      </c>
      <c r="O986" s="66" t="b">
        <f t="shared" si="78"/>
        <v>1</v>
      </c>
      <c r="P986" s="67">
        <f t="shared" si="79"/>
        <v>36</v>
      </c>
    </row>
    <row r="987" spans="1:16" x14ac:dyDescent="0.45">
      <c r="A987" s="90" t="s">
        <v>73</v>
      </c>
      <c r="B987" s="90" t="s">
        <v>558</v>
      </c>
      <c r="C987" s="90" t="s">
        <v>16</v>
      </c>
      <c r="D987" s="91">
        <v>36</v>
      </c>
      <c r="E987" s="91">
        <v>20</v>
      </c>
      <c r="F987" s="92">
        <v>2</v>
      </c>
      <c r="G987" s="92">
        <v>16</v>
      </c>
      <c r="H987" s="68">
        <f t="array" ref="H987">INDEX('Нормативные затраты по МЗ'!$C$2:$C$132,MATCH(A987&amp;C987,'Нормативные затраты по МЗ'!$A$2:$A$132&amp;'Нормативные затраты по МЗ'!$B$2:$B$132,0))</f>
        <v>153.19999999999999</v>
      </c>
      <c r="I987" s="3">
        <f>HLOOKUP($C987,'Параметры ПФ'!$F$3:$K$4,2,FALSE)</f>
        <v>155.04</v>
      </c>
      <c r="J987" s="3">
        <f t="shared" si="75"/>
        <v>6128</v>
      </c>
      <c r="K987" s="4">
        <f>IF(J987&lt;'Параметры ПФ'!$N$7+0.01,'Стандартные программы'!J987,ROUNDDOWN('Параметры ПФ'!$N$7/IF(H987=0,I987,IF(I987&gt;H987,H987,I987)),0)*IF(H987=0,I987,IF(I987&gt;H987,H987,I987)))</f>
        <v>6128</v>
      </c>
      <c r="L987" s="3">
        <f t="shared" si="76"/>
        <v>98048</v>
      </c>
      <c r="M987" s="25">
        <f>IF(J987&lt;'Параметры ПФ'!$N$7+0.01,E987*F987*G987,ROUNDDOWN('Параметры ПФ'!$N$7/IF(H987=0,I987,IF(I987&gt;H987,H987,I987)),0)*G987)</f>
        <v>640</v>
      </c>
      <c r="N987" s="19">
        <f t="shared" si="77"/>
        <v>0</v>
      </c>
      <c r="O987" s="66" t="b">
        <f t="shared" si="78"/>
        <v>1</v>
      </c>
      <c r="P987" s="67">
        <f t="shared" si="79"/>
        <v>72</v>
      </c>
    </row>
    <row r="988" spans="1:16" x14ac:dyDescent="0.45">
      <c r="A988" s="90" t="s">
        <v>73</v>
      </c>
      <c r="B988" s="90" t="s">
        <v>559</v>
      </c>
      <c r="C988" s="90" t="s">
        <v>16</v>
      </c>
      <c r="D988" s="91">
        <v>36</v>
      </c>
      <c r="E988" s="91">
        <v>20</v>
      </c>
      <c r="F988" s="92">
        <v>2</v>
      </c>
      <c r="G988" s="92">
        <v>16</v>
      </c>
      <c r="H988" s="68">
        <f t="array" ref="H988">INDEX('Нормативные затраты по МЗ'!$C$2:$C$132,MATCH(A988&amp;C988,'Нормативные затраты по МЗ'!$A$2:$A$132&amp;'Нормативные затраты по МЗ'!$B$2:$B$132,0))</f>
        <v>153.19999999999999</v>
      </c>
      <c r="I988" s="3">
        <f>HLOOKUP($C988,'Параметры ПФ'!$F$3:$K$4,2,FALSE)</f>
        <v>155.04</v>
      </c>
      <c r="J988" s="3">
        <f t="shared" si="75"/>
        <v>6128</v>
      </c>
      <c r="K988" s="4">
        <f>IF(J988&lt;'Параметры ПФ'!$N$7+0.01,'Стандартные программы'!J988,ROUNDDOWN('Параметры ПФ'!$N$7/IF(H988=0,I988,IF(I988&gt;H988,H988,I988)),0)*IF(H988=0,I988,IF(I988&gt;H988,H988,I988)))</f>
        <v>6128</v>
      </c>
      <c r="L988" s="3">
        <f t="shared" si="76"/>
        <v>98048</v>
      </c>
      <c r="M988" s="25">
        <f>IF(J988&lt;'Параметры ПФ'!$N$7+0.01,E988*F988*G988,ROUNDDOWN('Параметры ПФ'!$N$7/IF(H988=0,I988,IF(I988&gt;H988,H988,I988)),0)*G988)</f>
        <v>640</v>
      </c>
      <c r="N988" s="19">
        <f t="shared" si="77"/>
        <v>0</v>
      </c>
      <c r="O988" s="66" t="b">
        <f t="shared" si="78"/>
        <v>1</v>
      </c>
      <c r="P988" s="67">
        <f t="shared" si="79"/>
        <v>72</v>
      </c>
    </row>
    <row r="989" spans="1:16" x14ac:dyDescent="0.45">
      <c r="A989" s="90" t="s">
        <v>73</v>
      </c>
      <c r="B989" s="90" t="s">
        <v>2327</v>
      </c>
      <c r="C989" s="90" t="s">
        <v>34</v>
      </c>
      <c r="D989" s="91">
        <v>36</v>
      </c>
      <c r="E989" s="91">
        <v>20</v>
      </c>
      <c r="F989" s="92">
        <v>2</v>
      </c>
      <c r="G989" s="92">
        <v>17</v>
      </c>
      <c r="H989" s="68">
        <f t="array" ref="H989">INDEX('Нормативные затраты по МЗ'!$C$2:$C$132,MATCH(A989&amp;C989,'Нормативные затраты по МЗ'!$A$2:$A$132&amp;'Нормативные затраты по МЗ'!$B$2:$B$132,0))</f>
        <v>153.19999999999999</v>
      </c>
      <c r="I989" s="3">
        <f>HLOOKUP($C989,'Параметры ПФ'!$F$3:$K$4,2,FALSE)</f>
        <v>155.04</v>
      </c>
      <c r="J989" s="3">
        <f t="shared" si="75"/>
        <v>6128</v>
      </c>
      <c r="K989" s="4">
        <f>IF(J989&lt;'Параметры ПФ'!$N$7+0.01,'Стандартные программы'!J989,ROUNDDOWN('Параметры ПФ'!$N$7/IF(H989=0,I989,IF(I989&gt;H989,H989,I989)),0)*IF(H989=0,I989,IF(I989&gt;H989,H989,I989)))</f>
        <v>6128</v>
      </c>
      <c r="L989" s="3">
        <f t="shared" si="76"/>
        <v>104176</v>
      </c>
      <c r="M989" s="25">
        <f>IF(J989&lt;'Параметры ПФ'!$N$7+0.01,E989*F989*G989,ROUNDDOWN('Параметры ПФ'!$N$7/IF(H989=0,I989,IF(I989&gt;H989,H989,I989)),0)*G989)</f>
        <v>680</v>
      </c>
      <c r="N989" s="19">
        <f t="shared" si="77"/>
        <v>0</v>
      </c>
      <c r="O989" s="66" t="b">
        <f t="shared" si="78"/>
        <v>1</v>
      </c>
      <c r="P989" s="67">
        <f t="shared" si="79"/>
        <v>72</v>
      </c>
    </row>
    <row r="990" spans="1:16" x14ac:dyDescent="0.45">
      <c r="A990" s="90" t="s">
        <v>73</v>
      </c>
      <c r="B990" s="90" t="s">
        <v>2328</v>
      </c>
      <c r="C990" s="90" t="s">
        <v>34</v>
      </c>
      <c r="D990" s="91">
        <v>36</v>
      </c>
      <c r="E990" s="91">
        <v>20</v>
      </c>
      <c r="F990" s="92">
        <v>2</v>
      </c>
      <c r="G990" s="92">
        <v>12</v>
      </c>
      <c r="H990" s="68">
        <f t="array" ref="H990">INDEX('Нормативные затраты по МЗ'!$C$2:$C$132,MATCH(A990&amp;C990,'Нормативные затраты по МЗ'!$A$2:$A$132&amp;'Нормативные затраты по МЗ'!$B$2:$B$132,0))</f>
        <v>153.19999999999999</v>
      </c>
      <c r="I990" s="3">
        <f>HLOOKUP($C990,'Параметры ПФ'!$F$3:$K$4,2,FALSE)</f>
        <v>155.04</v>
      </c>
      <c r="J990" s="3">
        <f t="shared" si="75"/>
        <v>6128</v>
      </c>
      <c r="K990" s="4">
        <f>IF(J990&lt;'Параметры ПФ'!$N$7+0.01,'Стандартные программы'!J990,ROUNDDOWN('Параметры ПФ'!$N$7/IF(H990=0,I990,IF(I990&gt;H990,H990,I990)),0)*IF(H990=0,I990,IF(I990&gt;H990,H990,I990)))</f>
        <v>6128</v>
      </c>
      <c r="L990" s="3">
        <f t="shared" si="76"/>
        <v>73536</v>
      </c>
      <c r="M990" s="25">
        <f>IF(J990&lt;'Параметры ПФ'!$N$7+0.01,E990*F990*G990,ROUNDDOWN('Параметры ПФ'!$N$7/IF(H990=0,I990,IF(I990&gt;H990,H990,I990)),0)*G990)</f>
        <v>480</v>
      </c>
      <c r="N990" s="19">
        <f t="shared" si="77"/>
        <v>0</v>
      </c>
      <c r="O990" s="66" t="b">
        <f t="shared" si="78"/>
        <v>1</v>
      </c>
      <c r="P990" s="67">
        <f t="shared" si="79"/>
        <v>72</v>
      </c>
    </row>
    <row r="991" spans="1:16" x14ac:dyDescent="0.45">
      <c r="A991" s="90" t="s">
        <v>73</v>
      </c>
      <c r="B991" s="90" t="s">
        <v>560</v>
      </c>
      <c r="C991" s="90" t="s">
        <v>34</v>
      </c>
      <c r="D991" s="91">
        <v>36</v>
      </c>
      <c r="E991" s="91">
        <v>20</v>
      </c>
      <c r="F991" s="92">
        <v>2</v>
      </c>
      <c r="G991" s="92">
        <v>15</v>
      </c>
      <c r="H991" s="68">
        <f t="array" ref="H991">INDEX('Нормативные затраты по МЗ'!$C$2:$C$132,MATCH(A991&amp;C991,'Нормативные затраты по МЗ'!$A$2:$A$132&amp;'Нормативные затраты по МЗ'!$B$2:$B$132,0))</f>
        <v>153.19999999999999</v>
      </c>
      <c r="I991" s="3">
        <f>HLOOKUP($C991,'Параметры ПФ'!$F$3:$K$4,2,FALSE)</f>
        <v>155.04</v>
      </c>
      <c r="J991" s="3">
        <f t="shared" si="75"/>
        <v>6128</v>
      </c>
      <c r="K991" s="4">
        <f>IF(J991&lt;'Параметры ПФ'!$N$7+0.01,'Стандартные программы'!J991,ROUNDDOWN('Параметры ПФ'!$N$7/IF(H991=0,I991,IF(I991&gt;H991,H991,I991)),0)*IF(H991=0,I991,IF(I991&gt;H991,H991,I991)))</f>
        <v>6128</v>
      </c>
      <c r="L991" s="3">
        <f t="shared" si="76"/>
        <v>91920</v>
      </c>
      <c r="M991" s="25">
        <f>IF(J991&lt;'Параметры ПФ'!$N$7+0.01,E991*F991*G991,ROUNDDOWN('Параметры ПФ'!$N$7/IF(H991=0,I991,IF(I991&gt;H991,H991,I991)),0)*G991)</f>
        <v>600</v>
      </c>
      <c r="N991" s="19">
        <f t="shared" si="77"/>
        <v>0</v>
      </c>
      <c r="O991" s="66" t="b">
        <f t="shared" si="78"/>
        <v>1</v>
      </c>
      <c r="P991" s="67">
        <f t="shared" si="79"/>
        <v>72</v>
      </c>
    </row>
    <row r="992" spans="1:16" x14ac:dyDescent="0.45">
      <c r="A992" s="90" t="s">
        <v>73</v>
      </c>
      <c r="B992" s="90" t="s">
        <v>561</v>
      </c>
      <c r="C992" s="90" t="s">
        <v>34</v>
      </c>
      <c r="D992" s="91">
        <v>36</v>
      </c>
      <c r="E992" s="91">
        <v>20</v>
      </c>
      <c r="F992" s="92">
        <v>2</v>
      </c>
      <c r="G992" s="92">
        <v>15</v>
      </c>
      <c r="H992" s="68">
        <f t="array" ref="H992">INDEX('Нормативные затраты по МЗ'!$C$2:$C$132,MATCH(A992&amp;C992,'Нормативные затраты по МЗ'!$A$2:$A$132&amp;'Нормативные затраты по МЗ'!$B$2:$B$132,0))</f>
        <v>153.19999999999999</v>
      </c>
      <c r="I992" s="3">
        <f>HLOOKUP($C992,'Параметры ПФ'!$F$3:$K$4,2,FALSE)</f>
        <v>155.04</v>
      </c>
      <c r="J992" s="3">
        <f t="shared" si="75"/>
        <v>6128</v>
      </c>
      <c r="K992" s="4">
        <f>IF(J992&lt;'Параметры ПФ'!$N$7+0.01,'Стандартные программы'!J992,ROUNDDOWN('Параметры ПФ'!$N$7/IF(H992=0,I992,IF(I992&gt;H992,H992,I992)),0)*IF(H992=0,I992,IF(I992&gt;H992,H992,I992)))</f>
        <v>6128</v>
      </c>
      <c r="L992" s="3">
        <f t="shared" si="76"/>
        <v>91920</v>
      </c>
      <c r="M992" s="25">
        <f>IF(J992&lt;'Параметры ПФ'!$N$7+0.01,E992*F992*G992,ROUNDDOWN('Параметры ПФ'!$N$7/IF(H992=0,I992,IF(I992&gt;H992,H992,I992)),0)*G992)</f>
        <v>600</v>
      </c>
      <c r="N992" s="19">
        <f t="shared" si="77"/>
        <v>0</v>
      </c>
      <c r="O992" s="66" t="b">
        <f t="shared" si="78"/>
        <v>1</v>
      </c>
      <c r="P992" s="67">
        <f t="shared" si="79"/>
        <v>72</v>
      </c>
    </row>
    <row r="993" spans="1:16" x14ac:dyDescent="0.45">
      <c r="A993" s="90" t="s">
        <v>73</v>
      </c>
      <c r="B993" s="90" t="s">
        <v>562</v>
      </c>
      <c r="C993" s="90" t="s">
        <v>1</v>
      </c>
      <c r="D993" s="91">
        <v>36</v>
      </c>
      <c r="E993" s="91">
        <v>20</v>
      </c>
      <c r="F993" s="92">
        <v>2</v>
      </c>
      <c r="G993" s="92">
        <v>15</v>
      </c>
      <c r="H993" s="68">
        <f t="array" ref="H993">INDEX('Нормативные затраты по МЗ'!$C$2:$C$132,MATCH(A993&amp;C993,'Нормативные затраты по МЗ'!$A$2:$A$132&amp;'Нормативные затраты по МЗ'!$B$2:$B$132,0))</f>
        <v>153.19999999999999</v>
      </c>
      <c r="I993" s="3">
        <f>HLOOKUP($C993,'Параметры ПФ'!$F$3:$K$4,2,FALSE)</f>
        <v>155.04</v>
      </c>
      <c r="J993" s="3">
        <f t="shared" si="75"/>
        <v>6128</v>
      </c>
      <c r="K993" s="4">
        <f>IF(J993&lt;'Параметры ПФ'!$N$7+0.01,'Стандартные программы'!J993,ROUNDDOWN('Параметры ПФ'!$N$7/IF(H993=0,I993,IF(I993&gt;H993,H993,I993)),0)*IF(H993=0,I993,IF(I993&gt;H993,H993,I993)))</f>
        <v>6128</v>
      </c>
      <c r="L993" s="3">
        <f t="shared" si="76"/>
        <v>91920</v>
      </c>
      <c r="M993" s="25">
        <f>IF(J993&lt;'Параметры ПФ'!$N$7+0.01,E993*F993*G993,ROUNDDOWN('Параметры ПФ'!$N$7/IF(H993=0,I993,IF(I993&gt;H993,H993,I993)),0)*G993)</f>
        <v>600</v>
      </c>
      <c r="N993" s="19">
        <f t="shared" si="77"/>
        <v>0</v>
      </c>
      <c r="O993" s="66" t="b">
        <f t="shared" si="78"/>
        <v>1</v>
      </c>
      <c r="P993" s="67">
        <f t="shared" si="79"/>
        <v>72</v>
      </c>
    </row>
    <row r="994" spans="1:16" x14ac:dyDescent="0.45">
      <c r="A994" s="90" t="s">
        <v>73</v>
      </c>
      <c r="B994" s="90" t="s">
        <v>563</v>
      </c>
      <c r="C994" s="90" t="s">
        <v>16</v>
      </c>
      <c r="D994" s="91">
        <v>36</v>
      </c>
      <c r="E994" s="91">
        <v>20</v>
      </c>
      <c r="F994" s="92">
        <v>2</v>
      </c>
      <c r="G994" s="92">
        <v>17</v>
      </c>
      <c r="H994" s="68">
        <f t="array" ref="H994">INDEX('Нормативные затраты по МЗ'!$C$2:$C$132,MATCH(A994&amp;C994,'Нормативные затраты по МЗ'!$A$2:$A$132&amp;'Нормативные затраты по МЗ'!$B$2:$B$132,0))</f>
        <v>153.19999999999999</v>
      </c>
      <c r="I994" s="3">
        <f>HLOOKUP($C994,'Параметры ПФ'!$F$3:$K$4,2,FALSE)</f>
        <v>155.04</v>
      </c>
      <c r="J994" s="3">
        <f t="shared" si="75"/>
        <v>6128</v>
      </c>
      <c r="K994" s="4">
        <f>IF(J994&lt;'Параметры ПФ'!$N$7+0.01,'Стандартные программы'!J994,ROUNDDOWN('Параметры ПФ'!$N$7/IF(H994=0,I994,IF(I994&gt;H994,H994,I994)),0)*IF(H994=0,I994,IF(I994&gt;H994,H994,I994)))</f>
        <v>6128</v>
      </c>
      <c r="L994" s="3">
        <f t="shared" si="76"/>
        <v>104176</v>
      </c>
      <c r="M994" s="25">
        <f>IF(J994&lt;'Параметры ПФ'!$N$7+0.01,E994*F994*G994,ROUNDDOWN('Параметры ПФ'!$N$7/IF(H994=0,I994,IF(I994&gt;H994,H994,I994)),0)*G994)</f>
        <v>680</v>
      </c>
      <c r="N994" s="19">
        <f t="shared" si="77"/>
        <v>0</v>
      </c>
      <c r="O994" s="66" t="b">
        <f t="shared" si="78"/>
        <v>1</v>
      </c>
      <c r="P994" s="67">
        <f t="shared" si="79"/>
        <v>72</v>
      </c>
    </row>
    <row r="995" spans="1:16" x14ac:dyDescent="0.45">
      <c r="A995" s="90" t="s">
        <v>73</v>
      </c>
      <c r="B995" s="90" t="s">
        <v>564</v>
      </c>
      <c r="C995" s="90" t="s">
        <v>16</v>
      </c>
      <c r="D995" s="91">
        <v>36</v>
      </c>
      <c r="E995" s="91">
        <v>20</v>
      </c>
      <c r="F995" s="92">
        <v>2</v>
      </c>
      <c r="G995" s="92">
        <v>17</v>
      </c>
      <c r="H995" s="68">
        <f t="array" ref="H995">INDEX('Нормативные затраты по МЗ'!$C$2:$C$132,MATCH(A995&amp;C995,'Нормативные затраты по МЗ'!$A$2:$A$132&amp;'Нормативные затраты по МЗ'!$B$2:$B$132,0))</f>
        <v>153.19999999999999</v>
      </c>
      <c r="I995" s="3">
        <f>HLOOKUP($C995,'Параметры ПФ'!$F$3:$K$4,2,FALSE)</f>
        <v>155.04</v>
      </c>
      <c r="J995" s="3">
        <f t="shared" si="75"/>
        <v>6128</v>
      </c>
      <c r="K995" s="4">
        <f>IF(J995&lt;'Параметры ПФ'!$N$7+0.01,'Стандартные программы'!J995,ROUNDDOWN('Параметры ПФ'!$N$7/IF(H995=0,I995,IF(I995&gt;H995,H995,I995)),0)*IF(H995=0,I995,IF(I995&gt;H995,H995,I995)))</f>
        <v>6128</v>
      </c>
      <c r="L995" s="3">
        <f t="shared" si="76"/>
        <v>104176</v>
      </c>
      <c r="M995" s="25">
        <f>IF(J995&lt;'Параметры ПФ'!$N$7+0.01,E995*F995*G995,ROUNDDOWN('Параметры ПФ'!$N$7/IF(H995=0,I995,IF(I995&gt;H995,H995,I995)),0)*G995)</f>
        <v>680</v>
      </c>
      <c r="N995" s="19">
        <f t="shared" si="77"/>
        <v>0</v>
      </c>
      <c r="O995" s="66" t="b">
        <f t="shared" si="78"/>
        <v>1</v>
      </c>
      <c r="P995" s="67">
        <f t="shared" si="79"/>
        <v>72</v>
      </c>
    </row>
    <row r="996" spans="1:16" x14ac:dyDescent="0.45">
      <c r="A996" s="90" t="s">
        <v>73</v>
      </c>
      <c r="B996" s="90" t="s">
        <v>565</v>
      </c>
      <c r="C996" s="90" t="s">
        <v>16</v>
      </c>
      <c r="D996" s="91">
        <v>36</v>
      </c>
      <c r="E996" s="91">
        <v>20</v>
      </c>
      <c r="F996" s="92">
        <v>2</v>
      </c>
      <c r="G996" s="92">
        <v>17</v>
      </c>
      <c r="H996" s="68">
        <f t="array" ref="H996">INDEX('Нормативные затраты по МЗ'!$C$2:$C$132,MATCH(A996&amp;C996,'Нормативные затраты по МЗ'!$A$2:$A$132&amp;'Нормативные затраты по МЗ'!$B$2:$B$132,0))</f>
        <v>153.19999999999999</v>
      </c>
      <c r="I996" s="3">
        <f>HLOOKUP($C996,'Параметры ПФ'!$F$3:$K$4,2,FALSE)</f>
        <v>155.04</v>
      </c>
      <c r="J996" s="3">
        <f t="shared" si="75"/>
        <v>6128</v>
      </c>
      <c r="K996" s="4">
        <f>IF(J996&lt;'Параметры ПФ'!$N$7+0.01,'Стандартные программы'!J996,ROUNDDOWN('Параметры ПФ'!$N$7/IF(H996=0,I996,IF(I996&gt;H996,H996,I996)),0)*IF(H996=0,I996,IF(I996&gt;H996,H996,I996)))</f>
        <v>6128</v>
      </c>
      <c r="L996" s="3">
        <f t="shared" si="76"/>
        <v>104176</v>
      </c>
      <c r="M996" s="25">
        <f>IF(J996&lt;'Параметры ПФ'!$N$7+0.01,E996*F996*G996,ROUNDDOWN('Параметры ПФ'!$N$7/IF(H996=0,I996,IF(I996&gt;H996,H996,I996)),0)*G996)</f>
        <v>680</v>
      </c>
      <c r="N996" s="19">
        <f t="shared" si="77"/>
        <v>0</v>
      </c>
      <c r="O996" s="66" t="b">
        <f t="shared" si="78"/>
        <v>1</v>
      </c>
      <c r="P996" s="67">
        <f t="shared" si="79"/>
        <v>72</v>
      </c>
    </row>
    <row r="997" spans="1:16" x14ac:dyDescent="0.45">
      <c r="A997" s="90" t="s">
        <v>73</v>
      </c>
      <c r="B997" s="90" t="s">
        <v>2329</v>
      </c>
      <c r="C997" s="90" t="s">
        <v>34</v>
      </c>
      <c r="D997" s="91">
        <v>36</v>
      </c>
      <c r="E997" s="91">
        <v>20</v>
      </c>
      <c r="F997" s="92">
        <v>2</v>
      </c>
      <c r="G997" s="92">
        <v>20</v>
      </c>
      <c r="H997" s="68">
        <f t="array" ref="H997">INDEX('Нормативные затраты по МЗ'!$C$2:$C$132,MATCH(A997&amp;C997,'Нормативные затраты по МЗ'!$A$2:$A$132&amp;'Нормативные затраты по МЗ'!$B$2:$B$132,0))</f>
        <v>153.19999999999999</v>
      </c>
      <c r="I997" s="3">
        <f>HLOOKUP($C997,'Параметры ПФ'!$F$3:$K$4,2,FALSE)</f>
        <v>155.04</v>
      </c>
      <c r="J997" s="3">
        <f t="shared" si="75"/>
        <v>6128</v>
      </c>
      <c r="K997" s="4">
        <f>IF(J997&lt;'Параметры ПФ'!$N$7+0.01,'Стандартные программы'!J997,ROUNDDOWN('Параметры ПФ'!$N$7/IF(H997=0,I997,IF(I997&gt;H997,H997,I997)),0)*IF(H997=0,I997,IF(I997&gt;H997,H997,I997)))</f>
        <v>6128</v>
      </c>
      <c r="L997" s="3">
        <f t="shared" si="76"/>
        <v>122560</v>
      </c>
      <c r="M997" s="25">
        <f>IF(J997&lt;'Параметры ПФ'!$N$7+0.01,E997*F997*G997,ROUNDDOWN('Параметры ПФ'!$N$7/IF(H997=0,I997,IF(I997&gt;H997,H997,I997)),0)*G997)</f>
        <v>800</v>
      </c>
      <c r="N997" s="19">
        <f t="shared" si="77"/>
        <v>0</v>
      </c>
      <c r="O997" s="66" t="b">
        <f t="shared" si="78"/>
        <v>1</v>
      </c>
      <c r="P997" s="67">
        <f t="shared" si="79"/>
        <v>72</v>
      </c>
    </row>
    <row r="998" spans="1:16" x14ac:dyDescent="0.45">
      <c r="A998" s="90" t="s">
        <v>73</v>
      </c>
      <c r="B998" s="90" t="s">
        <v>580</v>
      </c>
      <c r="C998" s="90" t="s">
        <v>1</v>
      </c>
      <c r="D998" s="91">
        <v>36</v>
      </c>
      <c r="E998" s="91">
        <v>20</v>
      </c>
      <c r="F998" s="92">
        <v>2</v>
      </c>
      <c r="G998" s="92">
        <v>24</v>
      </c>
      <c r="H998" s="68">
        <f t="array" ref="H998">INDEX('Нормативные затраты по МЗ'!$C$2:$C$132,MATCH(A998&amp;C998,'Нормативные затраты по МЗ'!$A$2:$A$132&amp;'Нормативные затраты по МЗ'!$B$2:$B$132,0))</f>
        <v>153.19999999999999</v>
      </c>
      <c r="I998" s="3">
        <f>HLOOKUP($C998,'Параметры ПФ'!$F$3:$K$4,2,FALSE)</f>
        <v>155.04</v>
      </c>
      <c r="J998" s="3">
        <f t="shared" si="75"/>
        <v>6128</v>
      </c>
      <c r="K998" s="4">
        <f>IF(J998&lt;'Параметры ПФ'!$N$7+0.01,'Стандартные программы'!J998,ROUNDDOWN('Параметры ПФ'!$N$7/IF(H998=0,I998,IF(I998&gt;H998,H998,I998)),0)*IF(H998=0,I998,IF(I998&gt;H998,H998,I998)))</f>
        <v>6128</v>
      </c>
      <c r="L998" s="3">
        <f t="shared" si="76"/>
        <v>147072</v>
      </c>
      <c r="M998" s="25">
        <f>IF(J998&lt;'Параметры ПФ'!$N$7+0.01,E998*F998*G998,ROUNDDOWN('Параметры ПФ'!$N$7/IF(H998=0,I998,IF(I998&gt;H998,H998,I998)),0)*G998)</f>
        <v>960</v>
      </c>
      <c r="N998" s="19">
        <f t="shared" si="77"/>
        <v>0</v>
      </c>
      <c r="O998" s="66" t="b">
        <f t="shared" si="78"/>
        <v>1</v>
      </c>
      <c r="P998" s="67">
        <f t="shared" si="79"/>
        <v>72</v>
      </c>
    </row>
    <row r="999" spans="1:16" x14ac:dyDescent="0.45">
      <c r="A999" s="90" t="s">
        <v>73</v>
      </c>
      <c r="B999" s="90" t="s">
        <v>581</v>
      </c>
      <c r="C999" s="90" t="s">
        <v>2</v>
      </c>
      <c r="D999" s="91">
        <v>36</v>
      </c>
      <c r="E999" s="91">
        <v>20</v>
      </c>
      <c r="F999" s="92">
        <v>2</v>
      </c>
      <c r="G999" s="92">
        <v>25</v>
      </c>
      <c r="H999" s="68">
        <f t="array" ref="H999">INDEX('Нормативные затраты по МЗ'!$C$2:$C$132,MATCH(A999&amp;C999,'Нормативные затраты по МЗ'!$A$2:$A$132&amp;'Нормативные затраты по МЗ'!$B$2:$B$132,0))</f>
        <v>153.19999999999999</v>
      </c>
      <c r="I999" s="3">
        <f>HLOOKUP($C999,'Параметры ПФ'!$F$3:$K$4,2,FALSE)</f>
        <v>155.04</v>
      </c>
      <c r="J999" s="3">
        <f t="shared" si="75"/>
        <v>6128</v>
      </c>
      <c r="K999" s="4">
        <f>IF(J999&lt;'Параметры ПФ'!$N$7+0.01,'Стандартные программы'!J999,ROUNDDOWN('Параметры ПФ'!$N$7/IF(H999=0,I999,IF(I999&gt;H999,H999,I999)),0)*IF(H999=0,I999,IF(I999&gt;H999,H999,I999)))</f>
        <v>6128</v>
      </c>
      <c r="L999" s="3">
        <f t="shared" si="76"/>
        <v>153200</v>
      </c>
      <c r="M999" s="25">
        <f>IF(J999&lt;'Параметры ПФ'!$N$7+0.01,E999*F999*G999,ROUNDDOWN('Параметры ПФ'!$N$7/IF(H999=0,I999,IF(I999&gt;H999,H999,I999)),0)*G999)</f>
        <v>1000</v>
      </c>
      <c r="N999" s="19">
        <f t="shared" si="77"/>
        <v>0</v>
      </c>
      <c r="O999" s="66" t="b">
        <f t="shared" si="78"/>
        <v>1</v>
      </c>
      <c r="P999" s="67">
        <f t="shared" si="79"/>
        <v>72</v>
      </c>
    </row>
    <row r="1000" spans="1:16" x14ac:dyDescent="0.45">
      <c r="A1000" s="90" t="s">
        <v>73</v>
      </c>
      <c r="B1000" s="90" t="s">
        <v>582</v>
      </c>
      <c r="C1000" s="90" t="s">
        <v>1</v>
      </c>
      <c r="D1000" s="91">
        <v>36</v>
      </c>
      <c r="E1000" s="91">
        <v>20</v>
      </c>
      <c r="F1000" s="92">
        <v>2</v>
      </c>
      <c r="G1000" s="92">
        <v>25</v>
      </c>
      <c r="H1000" s="68">
        <f t="array" ref="H1000">INDEX('Нормативные затраты по МЗ'!$C$2:$C$132,MATCH(A1000&amp;C1000,'Нормативные затраты по МЗ'!$A$2:$A$132&amp;'Нормативные затраты по МЗ'!$B$2:$B$132,0))</f>
        <v>153.19999999999999</v>
      </c>
      <c r="I1000" s="3">
        <f>HLOOKUP($C1000,'Параметры ПФ'!$F$3:$K$4,2,FALSE)</f>
        <v>155.04</v>
      </c>
      <c r="J1000" s="3">
        <f t="shared" si="75"/>
        <v>6128</v>
      </c>
      <c r="K1000" s="4">
        <f>IF(J1000&lt;'Параметры ПФ'!$N$7+0.01,'Стандартные программы'!J1000,ROUNDDOWN('Параметры ПФ'!$N$7/IF(H1000=0,I1000,IF(I1000&gt;H1000,H1000,I1000)),0)*IF(H1000=0,I1000,IF(I1000&gt;H1000,H1000,I1000)))</f>
        <v>6128</v>
      </c>
      <c r="L1000" s="3">
        <f t="shared" si="76"/>
        <v>153200</v>
      </c>
      <c r="M1000" s="25">
        <f>IF(J1000&lt;'Параметры ПФ'!$N$7+0.01,E1000*F1000*G1000,ROUNDDOWN('Параметры ПФ'!$N$7/IF(H1000=0,I1000,IF(I1000&gt;H1000,H1000,I1000)),0)*G1000)</f>
        <v>1000</v>
      </c>
      <c r="N1000" s="19">
        <f t="shared" si="77"/>
        <v>0</v>
      </c>
      <c r="O1000" s="66" t="b">
        <f t="shared" si="78"/>
        <v>1</v>
      </c>
      <c r="P1000" s="67">
        <f t="shared" si="79"/>
        <v>72</v>
      </c>
    </row>
    <row r="1001" spans="1:16" x14ac:dyDescent="0.45">
      <c r="A1001" s="90" t="s">
        <v>73</v>
      </c>
      <c r="B1001" s="90" t="s">
        <v>583</v>
      </c>
      <c r="C1001" s="90" t="s">
        <v>2</v>
      </c>
      <c r="D1001" s="91">
        <v>36</v>
      </c>
      <c r="E1001" s="91">
        <v>20</v>
      </c>
      <c r="F1001" s="92">
        <v>2</v>
      </c>
      <c r="G1001" s="92">
        <v>25</v>
      </c>
      <c r="H1001" s="68">
        <f t="array" ref="H1001">INDEX('Нормативные затраты по МЗ'!$C$2:$C$132,MATCH(A1001&amp;C1001,'Нормативные затраты по МЗ'!$A$2:$A$132&amp;'Нормативные затраты по МЗ'!$B$2:$B$132,0))</f>
        <v>153.19999999999999</v>
      </c>
      <c r="I1001" s="3">
        <f>HLOOKUP($C1001,'Параметры ПФ'!$F$3:$K$4,2,FALSE)</f>
        <v>155.04</v>
      </c>
      <c r="J1001" s="3">
        <f t="shared" si="75"/>
        <v>6128</v>
      </c>
      <c r="K1001" s="4">
        <f>IF(J1001&lt;'Параметры ПФ'!$N$7+0.01,'Стандартные программы'!J1001,ROUNDDOWN('Параметры ПФ'!$N$7/IF(H1001=0,I1001,IF(I1001&gt;H1001,H1001,I1001)),0)*IF(H1001=0,I1001,IF(I1001&gt;H1001,H1001,I1001)))</f>
        <v>6128</v>
      </c>
      <c r="L1001" s="3">
        <f t="shared" si="76"/>
        <v>153200</v>
      </c>
      <c r="M1001" s="25">
        <f>IF(J1001&lt;'Параметры ПФ'!$N$7+0.01,E1001*F1001*G1001,ROUNDDOWN('Параметры ПФ'!$N$7/IF(H1001=0,I1001,IF(I1001&gt;H1001,H1001,I1001)),0)*G1001)</f>
        <v>1000</v>
      </c>
      <c r="N1001" s="19">
        <f t="shared" si="77"/>
        <v>0</v>
      </c>
      <c r="O1001" s="66" t="b">
        <f t="shared" si="78"/>
        <v>1</v>
      </c>
      <c r="P1001" s="67">
        <f t="shared" si="79"/>
        <v>72</v>
      </c>
    </row>
    <row r="1002" spans="1:16" x14ac:dyDescent="0.45">
      <c r="A1002" s="90" t="s">
        <v>73</v>
      </c>
      <c r="B1002" s="90" t="s">
        <v>584</v>
      </c>
      <c r="C1002" s="90" t="s">
        <v>1</v>
      </c>
      <c r="D1002" s="91">
        <v>36</v>
      </c>
      <c r="E1002" s="91">
        <v>20</v>
      </c>
      <c r="F1002" s="92">
        <v>2</v>
      </c>
      <c r="G1002" s="92">
        <v>25</v>
      </c>
      <c r="H1002" s="68">
        <f t="array" ref="H1002">INDEX('Нормативные затраты по МЗ'!$C$2:$C$132,MATCH(A1002&amp;C1002,'Нормативные затраты по МЗ'!$A$2:$A$132&amp;'Нормативные затраты по МЗ'!$B$2:$B$132,0))</f>
        <v>153.19999999999999</v>
      </c>
      <c r="I1002" s="3">
        <f>HLOOKUP($C1002,'Параметры ПФ'!$F$3:$K$4,2,FALSE)</f>
        <v>155.04</v>
      </c>
      <c r="J1002" s="3">
        <f t="shared" si="75"/>
        <v>6128</v>
      </c>
      <c r="K1002" s="4">
        <f>IF(J1002&lt;'Параметры ПФ'!$N$7+0.01,'Стандартные программы'!J1002,ROUNDDOWN('Параметры ПФ'!$N$7/IF(H1002=0,I1002,IF(I1002&gt;H1002,H1002,I1002)),0)*IF(H1002=0,I1002,IF(I1002&gt;H1002,H1002,I1002)))</f>
        <v>6128</v>
      </c>
      <c r="L1002" s="3">
        <f t="shared" si="76"/>
        <v>153200</v>
      </c>
      <c r="M1002" s="25">
        <f>IF(J1002&lt;'Параметры ПФ'!$N$7+0.01,E1002*F1002*G1002,ROUNDDOWN('Параметры ПФ'!$N$7/IF(H1002=0,I1002,IF(I1002&gt;H1002,H1002,I1002)),0)*G1002)</f>
        <v>1000</v>
      </c>
      <c r="N1002" s="19">
        <f t="shared" si="77"/>
        <v>0</v>
      </c>
      <c r="O1002" s="66" t="b">
        <f t="shared" si="78"/>
        <v>1</v>
      </c>
      <c r="P1002" s="67">
        <f t="shared" si="79"/>
        <v>72</v>
      </c>
    </row>
    <row r="1003" spans="1:16" x14ac:dyDescent="0.45">
      <c r="A1003" s="90" t="s">
        <v>73</v>
      </c>
      <c r="B1003" s="90" t="s">
        <v>566</v>
      </c>
      <c r="C1003" s="90" t="s">
        <v>2</v>
      </c>
      <c r="D1003" s="91">
        <v>36</v>
      </c>
      <c r="E1003" s="91">
        <v>16</v>
      </c>
      <c r="F1003" s="92">
        <v>2</v>
      </c>
      <c r="G1003" s="92">
        <v>15</v>
      </c>
      <c r="H1003" s="68">
        <f t="array" ref="H1003">INDEX('Нормативные затраты по МЗ'!$C$2:$C$132,MATCH(A1003&amp;C1003,'Нормативные затраты по МЗ'!$A$2:$A$132&amp;'Нормативные затраты по МЗ'!$B$2:$B$132,0))</f>
        <v>153.19999999999999</v>
      </c>
      <c r="I1003" s="3">
        <f>HLOOKUP($C1003,'Параметры ПФ'!$F$3:$K$4,2,FALSE)</f>
        <v>155.04</v>
      </c>
      <c r="J1003" s="3">
        <f t="shared" si="75"/>
        <v>4902.3999999999996</v>
      </c>
      <c r="K1003" s="4">
        <f>IF(J1003&lt;'Параметры ПФ'!$N$7+0.01,'Стандартные программы'!J1003,ROUNDDOWN('Параметры ПФ'!$N$7/IF(H1003=0,I1003,IF(I1003&gt;H1003,H1003,I1003)),0)*IF(H1003=0,I1003,IF(I1003&gt;H1003,H1003,I1003)))</f>
        <v>4902.3999999999996</v>
      </c>
      <c r="L1003" s="3">
        <f t="shared" si="76"/>
        <v>73536</v>
      </c>
      <c r="M1003" s="25">
        <f>IF(J1003&lt;'Параметры ПФ'!$N$7+0.01,E1003*F1003*G1003,ROUNDDOWN('Параметры ПФ'!$N$7/IF(H1003=0,I1003,IF(I1003&gt;H1003,H1003,I1003)),0)*G1003)</f>
        <v>480</v>
      </c>
      <c r="N1003" s="19">
        <f t="shared" si="77"/>
        <v>0</v>
      </c>
      <c r="O1003" s="66" t="b">
        <f t="shared" si="78"/>
        <v>1</v>
      </c>
      <c r="P1003" s="67">
        <f t="shared" si="79"/>
        <v>72</v>
      </c>
    </row>
    <row r="1004" spans="1:16" x14ac:dyDescent="0.45">
      <c r="A1004" s="90" t="s">
        <v>73</v>
      </c>
      <c r="B1004" s="90" t="s">
        <v>567</v>
      </c>
      <c r="C1004" s="90" t="s">
        <v>2</v>
      </c>
      <c r="D1004" s="91">
        <v>36</v>
      </c>
      <c r="E1004" s="91">
        <v>16</v>
      </c>
      <c r="F1004" s="92">
        <v>2</v>
      </c>
      <c r="G1004" s="92">
        <v>15</v>
      </c>
      <c r="H1004" s="68">
        <f t="array" ref="H1004">INDEX('Нормативные затраты по МЗ'!$C$2:$C$132,MATCH(A1004&amp;C1004,'Нормативные затраты по МЗ'!$A$2:$A$132&amp;'Нормативные затраты по МЗ'!$B$2:$B$132,0))</f>
        <v>153.19999999999999</v>
      </c>
      <c r="I1004" s="3">
        <f>HLOOKUP($C1004,'Параметры ПФ'!$F$3:$K$4,2,FALSE)</f>
        <v>155.04</v>
      </c>
      <c r="J1004" s="3">
        <f t="shared" si="75"/>
        <v>4902.3999999999996</v>
      </c>
      <c r="K1004" s="4">
        <f>IF(J1004&lt;'Параметры ПФ'!$N$7+0.01,'Стандартные программы'!J1004,ROUNDDOWN('Параметры ПФ'!$N$7/IF(H1004=0,I1004,IF(I1004&gt;H1004,H1004,I1004)),0)*IF(H1004=0,I1004,IF(I1004&gt;H1004,H1004,I1004)))</f>
        <v>4902.3999999999996</v>
      </c>
      <c r="L1004" s="3">
        <f t="shared" si="76"/>
        <v>73536</v>
      </c>
      <c r="M1004" s="25">
        <f>IF(J1004&lt;'Параметры ПФ'!$N$7+0.01,E1004*F1004*G1004,ROUNDDOWN('Параметры ПФ'!$N$7/IF(H1004=0,I1004,IF(I1004&gt;H1004,H1004,I1004)),0)*G1004)</f>
        <v>480</v>
      </c>
      <c r="N1004" s="19">
        <f t="shared" si="77"/>
        <v>0</v>
      </c>
      <c r="O1004" s="66" t="b">
        <f t="shared" si="78"/>
        <v>1</v>
      </c>
      <c r="P1004" s="67">
        <f t="shared" si="79"/>
        <v>72</v>
      </c>
    </row>
    <row r="1005" spans="1:16" x14ac:dyDescent="0.45">
      <c r="A1005" s="90" t="s">
        <v>73</v>
      </c>
      <c r="B1005" s="90" t="s">
        <v>568</v>
      </c>
      <c r="C1005" s="90" t="s">
        <v>2</v>
      </c>
      <c r="D1005" s="91">
        <v>36</v>
      </c>
      <c r="E1005" s="91">
        <v>16</v>
      </c>
      <c r="F1005" s="92">
        <v>2</v>
      </c>
      <c r="G1005" s="92">
        <v>20</v>
      </c>
      <c r="H1005" s="68">
        <f t="array" ref="H1005">INDEX('Нормативные затраты по МЗ'!$C$2:$C$132,MATCH(A1005&amp;C1005,'Нормативные затраты по МЗ'!$A$2:$A$132&amp;'Нормативные затраты по МЗ'!$B$2:$B$132,0))</f>
        <v>153.19999999999999</v>
      </c>
      <c r="I1005" s="3">
        <f>HLOOKUP($C1005,'Параметры ПФ'!$F$3:$K$4,2,FALSE)</f>
        <v>155.04</v>
      </c>
      <c r="J1005" s="3">
        <f t="shared" si="75"/>
        <v>4902.3999999999996</v>
      </c>
      <c r="K1005" s="4">
        <f>IF(J1005&lt;'Параметры ПФ'!$N$7+0.01,'Стандартные программы'!J1005,ROUNDDOWN('Параметры ПФ'!$N$7/IF(H1005=0,I1005,IF(I1005&gt;H1005,H1005,I1005)),0)*IF(H1005=0,I1005,IF(I1005&gt;H1005,H1005,I1005)))</f>
        <v>4902.3999999999996</v>
      </c>
      <c r="L1005" s="3">
        <f t="shared" si="76"/>
        <v>98048</v>
      </c>
      <c r="M1005" s="25">
        <f>IF(J1005&lt;'Параметры ПФ'!$N$7+0.01,E1005*F1005*G1005,ROUNDDOWN('Параметры ПФ'!$N$7/IF(H1005=0,I1005,IF(I1005&gt;H1005,H1005,I1005)),0)*G1005)</f>
        <v>640</v>
      </c>
      <c r="N1005" s="19">
        <f t="shared" si="77"/>
        <v>0</v>
      </c>
      <c r="O1005" s="66" t="b">
        <f t="shared" si="78"/>
        <v>1</v>
      </c>
      <c r="P1005" s="67">
        <f t="shared" si="79"/>
        <v>72</v>
      </c>
    </row>
    <row r="1006" spans="1:16" x14ac:dyDescent="0.45">
      <c r="A1006" s="90" t="s">
        <v>73</v>
      </c>
      <c r="B1006" s="90" t="s">
        <v>569</v>
      </c>
      <c r="C1006" s="90" t="s">
        <v>2</v>
      </c>
      <c r="D1006" s="91">
        <v>36</v>
      </c>
      <c r="E1006" s="91">
        <v>16</v>
      </c>
      <c r="F1006" s="92">
        <v>2</v>
      </c>
      <c r="G1006" s="92">
        <v>10</v>
      </c>
      <c r="H1006" s="68">
        <f t="array" ref="H1006">INDEX('Нормативные затраты по МЗ'!$C$2:$C$132,MATCH(A1006&amp;C1006,'Нормативные затраты по МЗ'!$A$2:$A$132&amp;'Нормативные затраты по МЗ'!$B$2:$B$132,0))</f>
        <v>153.19999999999999</v>
      </c>
      <c r="I1006" s="3">
        <f>HLOOKUP($C1006,'Параметры ПФ'!$F$3:$K$4,2,FALSE)</f>
        <v>155.04</v>
      </c>
      <c r="J1006" s="3">
        <f t="shared" si="75"/>
        <v>4902.3999999999996</v>
      </c>
      <c r="K1006" s="4">
        <f>IF(J1006&lt;'Параметры ПФ'!$N$7+0.01,'Стандартные программы'!J1006,ROUNDDOWN('Параметры ПФ'!$N$7/IF(H1006=0,I1006,IF(I1006&gt;H1006,H1006,I1006)),0)*IF(H1006=0,I1006,IF(I1006&gt;H1006,H1006,I1006)))</f>
        <v>4902.3999999999996</v>
      </c>
      <c r="L1006" s="3">
        <f t="shared" si="76"/>
        <v>49024</v>
      </c>
      <c r="M1006" s="25">
        <f>IF(J1006&lt;'Параметры ПФ'!$N$7+0.01,E1006*F1006*G1006,ROUNDDOWN('Параметры ПФ'!$N$7/IF(H1006=0,I1006,IF(I1006&gt;H1006,H1006,I1006)),0)*G1006)</f>
        <v>320</v>
      </c>
      <c r="N1006" s="19">
        <f t="shared" si="77"/>
        <v>0</v>
      </c>
      <c r="O1006" s="66" t="b">
        <f t="shared" si="78"/>
        <v>1</v>
      </c>
      <c r="P1006" s="67">
        <f t="shared" si="79"/>
        <v>72</v>
      </c>
    </row>
    <row r="1007" spans="1:16" x14ac:dyDescent="0.45">
      <c r="A1007" s="90" t="s">
        <v>73</v>
      </c>
      <c r="B1007" s="90" t="s">
        <v>2330</v>
      </c>
      <c r="C1007" s="90" t="s">
        <v>2</v>
      </c>
      <c r="D1007" s="91">
        <v>36</v>
      </c>
      <c r="E1007" s="91">
        <v>16</v>
      </c>
      <c r="F1007" s="92">
        <v>2</v>
      </c>
      <c r="G1007" s="92">
        <v>10</v>
      </c>
      <c r="H1007" s="68">
        <f t="array" ref="H1007">INDEX('Нормативные затраты по МЗ'!$C$2:$C$132,MATCH(A1007&amp;C1007,'Нормативные затраты по МЗ'!$A$2:$A$132&amp;'Нормативные затраты по МЗ'!$B$2:$B$132,0))</f>
        <v>153.19999999999999</v>
      </c>
      <c r="I1007" s="3">
        <f>HLOOKUP($C1007,'Параметры ПФ'!$F$3:$K$4,2,FALSE)</f>
        <v>155.04</v>
      </c>
      <c r="J1007" s="3">
        <f t="shared" si="75"/>
        <v>4902.3999999999996</v>
      </c>
      <c r="K1007" s="4">
        <f>IF(J1007&lt;'Параметры ПФ'!$N$7+0.01,'Стандартные программы'!J1007,ROUNDDOWN('Параметры ПФ'!$N$7/IF(H1007=0,I1007,IF(I1007&gt;H1007,H1007,I1007)),0)*IF(H1007=0,I1007,IF(I1007&gt;H1007,H1007,I1007)))</f>
        <v>4902.3999999999996</v>
      </c>
      <c r="L1007" s="3">
        <f t="shared" si="76"/>
        <v>49024</v>
      </c>
      <c r="M1007" s="25">
        <f>IF(J1007&lt;'Параметры ПФ'!$N$7+0.01,E1007*F1007*G1007,ROUNDDOWN('Параметры ПФ'!$N$7/IF(H1007=0,I1007,IF(I1007&gt;H1007,H1007,I1007)),0)*G1007)</f>
        <v>320</v>
      </c>
      <c r="N1007" s="19">
        <f t="shared" si="77"/>
        <v>0</v>
      </c>
      <c r="O1007" s="66" t="b">
        <f t="shared" si="78"/>
        <v>1</v>
      </c>
      <c r="P1007" s="67">
        <f t="shared" si="79"/>
        <v>72</v>
      </c>
    </row>
    <row r="1008" spans="1:16" x14ac:dyDescent="0.45">
      <c r="A1008" s="90" t="s">
        <v>73</v>
      </c>
      <c r="B1008" s="90" t="s">
        <v>570</v>
      </c>
      <c r="C1008" s="90" t="s">
        <v>2</v>
      </c>
      <c r="D1008" s="91">
        <v>36</v>
      </c>
      <c r="E1008" s="91">
        <v>16</v>
      </c>
      <c r="F1008" s="92">
        <v>2</v>
      </c>
      <c r="G1008" s="92">
        <v>10</v>
      </c>
      <c r="H1008" s="68">
        <f t="array" ref="H1008">INDEX('Нормативные затраты по МЗ'!$C$2:$C$132,MATCH(A1008&amp;C1008,'Нормативные затраты по МЗ'!$A$2:$A$132&amp;'Нормативные затраты по МЗ'!$B$2:$B$132,0))</f>
        <v>153.19999999999999</v>
      </c>
      <c r="I1008" s="3">
        <f>HLOOKUP($C1008,'Параметры ПФ'!$F$3:$K$4,2,FALSE)</f>
        <v>155.04</v>
      </c>
      <c r="J1008" s="3">
        <f t="shared" si="75"/>
        <v>4902.3999999999996</v>
      </c>
      <c r="K1008" s="4">
        <f>IF(J1008&lt;'Параметры ПФ'!$N$7+0.01,'Стандартные программы'!J1008,ROUNDDOWN('Параметры ПФ'!$N$7/IF(H1008=0,I1008,IF(I1008&gt;H1008,H1008,I1008)),0)*IF(H1008=0,I1008,IF(I1008&gt;H1008,H1008,I1008)))</f>
        <v>4902.3999999999996</v>
      </c>
      <c r="L1008" s="3">
        <f t="shared" si="76"/>
        <v>49024</v>
      </c>
      <c r="M1008" s="25">
        <f>IF(J1008&lt;'Параметры ПФ'!$N$7+0.01,E1008*F1008*G1008,ROUNDDOWN('Параметры ПФ'!$N$7/IF(H1008=0,I1008,IF(I1008&gt;H1008,H1008,I1008)),0)*G1008)</f>
        <v>320</v>
      </c>
      <c r="N1008" s="19">
        <f t="shared" si="77"/>
        <v>0</v>
      </c>
      <c r="O1008" s="66" t="b">
        <f t="shared" si="78"/>
        <v>1</v>
      </c>
      <c r="P1008" s="67">
        <f t="shared" si="79"/>
        <v>72</v>
      </c>
    </row>
    <row r="1009" spans="1:16" x14ac:dyDescent="0.45">
      <c r="A1009" s="90" t="s">
        <v>73</v>
      </c>
      <c r="B1009" s="90" t="s">
        <v>571</v>
      </c>
      <c r="C1009" s="90" t="s">
        <v>1</v>
      </c>
      <c r="D1009" s="91">
        <v>36</v>
      </c>
      <c r="E1009" s="91">
        <v>16</v>
      </c>
      <c r="F1009" s="92">
        <v>2</v>
      </c>
      <c r="G1009" s="92">
        <v>20</v>
      </c>
      <c r="H1009" s="68">
        <f t="array" ref="H1009">INDEX('Нормативные затраты по МЗ'!$C$2:$C$132,MATCH(A1009&amp;C1009,'Нормативные затраты по МЗ'!$A$2:$A$132&amp;'Нормативные затраты по МЗ'!$B$2:$B$132,0))</f>
        <v>153.19999999999999</v>
      </c>
      <c r="I1009" s="3">
        <f>HLOOKUP($C1009,'Параметры ПФ'!$F$3:$K$4,2,FALSE)</f>
        <v>155.04</v>
      </c>
      <c r="J1009" s="3">
        <f t="shared" si="75"/>
        <v>4902.3999999999996</v>
      </c>
      <c r="K1009" s="4">
        <f>IF(J1009&lt;'Параметры ПФ'!$N$7+0.01,'Стандартные программы'!J1009,ROUNDDOWN('Параметры ПФ'!$N$7/IF(H1009=0,I1009,IF(I1009&gt;H1009,H1009,I1009)),0)*IF(H1009=0,I1009,IF(I1009&gt;H1009,H1009,I1009)))</f>
        <v>4902.3999999999996</v>
      </c>
      <c r="L1009" s="3">
        <f t="shared" si="76"/>
        <v>98048</v>
      </c>
      <c r="M1009" s="25">
        <f>IF(J1009&lt;'Параметры ПФ'!$N$7+0.01,E1009*F1009*G1009,ROUNDDOWN('Параметры ПФ'!$N$7/IF(H1009=0,I1009,IF(I1009&gt;H1009,H1009,I1009)),0)*G1009)</f>
        <v>640</v>
      </c>
      <c r="N1009" s="19">
        <f t="shared" si="77"/>
        <v>0</v>
      </c>
      <c r="O1009" s="66" t="b">
        <f t="shared" si="78"/>
        <v>1</v>
      </c>
      <c r="P1009" s="67">
        <f t="shared" si="79"/>
        <v>72</v>
      </c>
    </row>
    <row r="1010" spans="1:16" x14ac:dyDescent="0.45">
      <c r="A1010" s="90" t="s">
        <v>73</v>
      </c>
      <c r="B1010" s="90" t="s">
        <v>2331</v>
      </c>
      <c r="C1010" s="90" t="s">
        <v>16</v>
      </c>
      <c r="D1010" s="91">
        <v>36</v>
      </c>
      <c r="E1010" s="91">
        <v>16</v>
      </c>
      <c r="F1010" s="92">
        <v>1</v>
      </c>
      <c r="G1010" s="92">
        <v>17</v>
      </c>
      <c r="H1010" s="68">
        <f t="array" ref="H1010">INDEX('Нормативные затраты по МЗ'!$C$2:$C$132,MATCH(A1010&amp;C1010,'Нормативные затраты по МЗ'!$A$2:$A$132&amp;'Нормативные затраты по МЗ'!$B$2:$B$132,0))</f>
        <v>153.19999999999999</v>
      </c>
      <c r="I1010" s="3">
        <f>HLOOKUP($C1010,'Параметры ПФ'!$F$3:$K$4,2,FALSE)</f>
        <v>155.04</v>
      </c>
      <c r="J1010" s="3">
        <f t="shared" si="75"/>
        <v>2451.1999999999998</v>
      </c>
      <c r="K1010" s="4">
        <f>IF(J1010&lt;'Параметры ПФ'!$N$7+0.01,'Стандартные программы'!J1010,ROUNDDOWN('Параметры ПФ'!$N$7/IF(H1010=0,I1010,IF(I1010&gt;H1010,H1010,I1010)),0)*IF(H1010=0,I1010,IF(I1010&gt;H1010,H1010,I1010)))</f>
        <v>2451.1999999999998</v>
      </c>
      <c r="L1010" s="3">
        <f t="shared" si="76"/>
        <v>41670.400000000001</v>
      </c>
      <c r="M1010" s="25">
        <f>IF(J1010&lt;'Параметры ПФ'!$N$7+0.01,E1010*F1010*G1010,ROUNDDOWN('Параметры ПФ'!$N$7/IF(H1010=0,I1010,IF(I1010&gt;H1010,H1010,I1010)),0)*G1010)</f>
        <v>272</v>
      </c>
      <c r="N1010" s="19">
        <f t="shared" si="77"/>
        <v>0</v>
      </c>
      <c r="O1010" s="66" t="b">
        <f t="shared" si="78"/>
        <v>1</v>
      </c>
      <c r="P1010" s="67">
        <f t="shared" si="79"/>
        <v>36</v>
      </c>
    </row>
    <row r="1011" spans="1:16" x14ac:dyDescent="0.45">
      <c r="A1011" s="90" t="s">
        <v>73</v>
      </c>
      <c r="B1011" s="90" t="s">
        <v>2332</v>
      </c>
      <c r="C1011" s="90" t="s">
        <v>16</v>
      </c>
      <c r="D1011" s="91">
        <v>36</v>
      </c>
      <c r="E1011" s="91">
        <v>16</v>
      </c>
      <c r="F1011" s="92">
        <v>1</v>
      </c>
      <c r="G1011" s="92">
        <v>17</v>
      </c>
      <c r="H1011" s="68">
        <f t="array" ref="H1011">INDEX('Нормативные затраты по МЗ'!$C$2:$C$132,MATCH(A1011&amp;C1011,'Нормативные затраты по МЗ'!$A$2:$A$132&amp;'Нормативные затраты по МЗ'!$B$2:$B$132,0))</f>
        <v>153.19999999999999</v>
      </c>
      <c r="I1011" s="3">
        <f>HLOOKUP($C1011,'Параметры ПФ'!$F$3:$K$4,2,FALSE)</f>
        <v>155.04</v>
      </c>
      <c r="J1011" s="3">
        <f t="shared" si="75"/>
        <v>2451.1999999999998</v>
      </c>
      <c r="K1011" s="4">
        <f>IF(J1011&lt;'Параметры ПФ'!$N$7+0.01,'Стандартные программы'!J1011,ROUNDDOWN('Параметры ПФ'!$N$7/IF(H1011=0,I1011,IF(I1011&gt;H1011,H1011,I1011)),0)*IF(H1011=0,I1011,IF(I1011&gt;H1011,H1011,I1011)))</f>
        <v>2451.1999999999998</v>
      </c>
      <c r="L1011" s="3">
        <f t="shared" si="76"/>
        <v>41670.400000000001</v>
      </c>
      <c r="M1011" s="25">
        <f>IF(J1011&lt;'Параметры ПФ'!$N$7+0.01,E1011*F1011*G1011,ROUNDDOWN('Параметры ПФ'!$N$7/IF(H1011=0,I1011,IF(I1011&gt;H1011,H1011,I1011)),0)*G1011)</f>
        <v>272</v>
      </c>
      <c r="N1011" s="19">
        <f t="shared" si="77"/>
        <v>0</v>
      </c>
      <c r="O1011" s="66" t="b">
        <f t="shared" si="78"/>
        <v>1</v>
      </c>
      <c r="P1011" s="67">
        <f t="shared" si="79"/>
        <v>36</v>
      </c>
    </row>
    <row r="1012" spans="1:16" x14ac:dyDescent="0.45">
      <c r="A1012" s="90" t="s">
        <v>73</v>
      </c>
      <c r="B1012" s="90" t="s">
        <v>572</v>
      </c>
      <c r="C1012" s="90" t="s">
        <v>16</v>
      </c>
      <c r="D1012" s="91">
        <v>36</v>
      </c>
      <c r="E1012" s="91">
        <v>16</v>
      </c>
      <c r="F1012" s="92">
        <v>2</v>
      </c>
      <c r="G1012" s="92">
        <v>16</v>
      </c>
      <c r="H1012" s="68">
        <f t="array" ref="H1012">INDEX('Нормативные затраты по МЗ'!$C$2:$C$132,MATCH(A1012&amp;C1012,'Нормативные затраты по МЗ'!$A$2:$A$132&amp;'Нормативные затраты по МЗ'!$B$2:$B$132,0))</f>
        <v>153.19999999999999</v>
      </c>
      <c r="I1012" s="3">
        <f>HLOOKUP($C1012,'Параметры ПФ'!$F$3:$K$4,2,FALSE)</f>
        <v>155.04</v>
      </c>
      <c r="J1012" s="3">
        <f t="shared" si="75"/>
        <v>4902.3999999999996</v>
      </c>
      <c r="K1012" s="4">
        <f>IF(J1012&lt;'Параметры ПФ'!$N$7+0.01,'Стандартные программы'!J1012,ROUNDDOWN('Параметры ПФ'!$N$7/IF(H1012=0,I1012,IF(I1012&gt;H1012,H1012,I1012)),0)*IF(H1012=0,I1012,IF(I1012&gt;H1012,H1012,I1012)))</f>
        <v>4902.3999999999996</v>
      </c>
      <c r="L1012" s="3">
        <f t="shared" si="76"/>
        <v>78438.399999999994</v>
      </c>
      <c r="M1012" s="25">
        <f>IF(J1012&lt;'Параметры ПФ'!$N$7+0.01,E1012*F1012*G1012,ROUNDDOWN('Параметры ПФ'!$N$7/IF(H1012=0,I1012,IF(I1012&gt;H1012,H1012,I1012)),0)*G1012)</f>
        <v>512</v>
      </c>
      <c r="N1012" s="19">
        <f t="shared" si="77"/>
        <v>0</v>
      </c>
      <c r="O1012" s="66" t="b">
        <f t="shared" si="78"/>
        <v>1</v>
      </c>
      <c r="P1012" s="67">
        <f t="shared" si="79"/>
        <v>72</v>
      </c>
    </row>
    <row r="1013" spans="1:16" x14ac:dyDescent="0.45">
      <c r="A1013" s="90" t="s">
        <v>73</v>
      </c>
      <c r="B1013" s="90" t="s">
        <v>573</v>
      </c>
      <c r="C1013" s="90" t="s">
        <v>16</v>
      </c>
      <c r="D1013" s="91">
        <v>36</v>
      </c>
      <c r="E1013" s="91">
        <v>16</v>
      </c>
      <c r="F1013" s="92">
        <v>2</v>
      </c>
      <c r="G1013" s="92">
        <v>16</v>
      </c>
      <c r="H1013" s="68">
        <f t="array" ref="H1013">INDEX('Нормативные затраты по МЗ'!$C$2:$C$132,MATCH(A1013&amp;C1013,'Нормативные затраты по МЗ'!$A$2:$A$132&amp;'Нормативные затраты по МЗ'!$B$2:$B$132,0))</f>
        <v>153.19999999999999</v>
      </c>
      <c r="I1013" s="3">
        <f>HLOOKUP($C1013,'Параметры ПФ'!$F$3:$K$4,2,FALSE)</f>
        <v>155.04</v>
      </c>
      <c r="J1013" s="3">
        <f t="shared" si="75"/>
        <v>4902.3999999999996</v>
      </c>
      <c r="K1013" s="4">
        <f>IF(J1013&lt;'Параметры ПФ'!$N$7+0.01,'Стандартные программы'!J1013,ROUNDDOWN('Параметры ПФ'!$N$7/IF(H1013=0,I1013,IF(I1013&gt;H1013,H1013,I1013)),0)*IF(H1013=0,I1013,IF(I1013&gt;H1013,H1013,I1013)))</f>
        <v>4902.3999999999996</v>
      </c>
      <c r="L1013" s="3">
        <f t="shared" si="76"/>
        <v>78438.399999999994</v>
      </c>
      <c r="M1013" s="25">
        <f>IF(J1013&lt;'Параметры ПФ'!$N$7+0.01,E1013*F1013*G1013,ROUNDDOWN('Параметры ПФ'!$N$7/IF(H1013=0,I1013,IF(I1013&gt;H1013,H1013,I1013)),0)*G1013)</f>
        <v>512</v>
      </c>
      <c r="N1013" s="19">
        <f t="shared" si="77"/>
        <v>0</v>
      </c>
      <c r="O1013" s="66" t="b">
        <f t="shared" si="78"/>
        <v>1</v>
      </c>
      <c r="P1013" s="67">
        <f t="shared" si="79"/>
        <v>72</v>
      </c>
    </row>
    <row r="1014" spans="1:16" x14ac:dyDescent="0.45">
      <c r="A1014" s="90" t="s">
        <v>73</v>
      </c>
      <c r="B1014" s="90" t="s">
        <v>2333</v>
      </c>
      <c r="C1014" s="90" t="s">
        <v>34</v>
      </c>
      <c r="D1014" s="91">
        <v>36</v>
      </c>
      <c r="E1014" s="91">
        <v>16</v>
      </c>
      <c r="F1014" s="92">
        <v>2</v>
      </c>
      <c r="G1014" s="92">
        <v>17</v>
      </c>
      <c r="H1014" s="68">
        <f t="array" ref="H1014">INDEX('Нормативные затраты по МЗ'!$C$2:$C$132,MATCH(A1014&amp;C1014,'Нормативные затраты по МЗ'!$A$2:$A$132&amp;'Нормативные затраты по МЗ'!$B$2:$B$132,0))</f>
        <v>153.19999999999999</v>
      </c>
      <c r="I1014" s="3">
        <f>HLOOKUP($C1014,'Параметры ПФ'!$F$3:$K$4,2,FALSE)</f>
        <v>155.04</v>
      </c>
      <c r="J1014" s="3">
        <f t="shared" si="75"/>
        <v>4902.3999999999996</v>
      </c>
      <c r="K1014" s="4">
        <f>IF(J1014&lt;'Параметры ПФ'!$N$7+0.01,'Стандартные программы'!J1014,ROUNDDOWN('Параметры ПФ'!$N$7/IF(H1014=0,I1014,IF(I1014&gt;H1014,H1014,I1014)),0)*IF(H1014=0,I1014,IF(I1014&gt;H1014,H1014,I1014)))</f>
        <v>4902.3999999999996</v>
      </c>
      <c r="L1014" s="3">
        <f t="shared" si="76"/>
        <v>83340.800000000003</v>
      </c>
      <c r="M1014" s="25">
        <f>IF(J1014&lt;'Параметры ПФ'!$N$7+0.01,E1014*F1014*G1014,ROUNDDOWN('Параметры ПФ'!$N$7/IF(H1014=0,I1014,IF(I1014&gt;H1014,H1014,I1014)),0)*G1014)</f>
        <v>544</v>
      </c>
      <c r="N1014" s="19">
        <f t="shared" si="77"/>
        <v>0</v>
      </c>
      <c r="O1014" s="66" t="b">
        <f t="shared" si="78"/>
        <v>1</v>
      </c>
      <c r="P1014" s="67">
        <f t="shared" si="79"/>
        <v>72</v>
      </c>
    </row>
    <row r="1015" spans="1:16" x14ac:dyDescent="0.45">
      <c r="A1015" s="90" t="s">
        <v>73</v>
      </c>
      <c r="B1015" s="90" t="s">
        <v>2334</v>
      </c>
      <c r="C1015" s="90" t="s">
        <v>34</v>
      </c>
      <c r="D1015" s="91">
        <v>36</v>
      </c>
      <c r="E1015" s="91">
        <v>16</v>
      </c>
      <c r="F1015" s="92">
        <v>2</v>
      </c>
      <c r="G1015" s="92">
        <v>12</v>
      </c>
      <c r="H1015" s="68">
        <f t="array" ref="H1015">INDEX('Нормативные затраты по МЗ'!$C$2:$C$132,MATCH(A1015&amp;C1015,'Нормативные затраты по МЗ'!$A$2:$A$132&amp;'Нормативные затраты по МЗ'!$B$2:$B$132,0))</f>
        <v>153.19999999999999</v>
      </c>
      <c r="I1015" s="3">
        <f>HLOOKUP($C1015,'Параметры ПФ'!$F$3:$K$4,2,FALSE)</f>
        <v>155.04</v>
      </c>
      <c r="J1015" s="3">
        <f t="shared" si="75"/>
        <v>4902.3999999999996</v>
      </c>
      <c r="K1015" s="4">
        <f>IF(J1015&lt;'Параметры ПФ'!$N$7+0.01,'Стандартные программы'!J1015,ROUNDDOWN('Параметры ПФ'!$N$7/IF(H1015=0,I1015,IF(I1015&gt;H1015,H1015,I1015)),0)*IF(H1015=0,I1015,IF(I1015&gt;H1015,H1015,I1015)))</f>
        <v>4902.3999999999996</v>
      </c>
      <c r="L1015" s="3">
        <f t="shared" si="76"/>
        <v>58828.800000000003</v>
      </c>
      <c r="M1015" s="25">
        <f>IF(J1015&lt;'Параметры ПФ'!$N$7+0.01,E1015*F1015*G1015,ROUNDDOWN('Параметры ПФ'!$N$7/IF(H1015=0,I1015,IF(I1015&gt;H1015,H1015,I1015)),0)*G1015)</f>
        <v>384</v>
      </c>
      <c r="N1015" s="19">
        <f t="shared" si="77"/>
        <v>0</v>
      </c>
      <c r="O1015" s="66" t="b">
        <f t="shared" si="78"/>
        <v>1</v>
      </c>
      <c r="P1015" s="67">
        <f t="shared" si="79"/>
        <v>72</v>
      </c>
    </row>
    <row r="1016" spans="1:16" x14ac:dyDescent="0.45">
      <c r="A1016" s="90" t="s">
        <v>73</v>
      </c>
      <c r="B1016" s="90" t="s">
        <v>2335</v>
      </c>
      <c r="C1016" s="90" t="s">
        <v>34</v>
      </c>
      <c r="D1016" s="91">
        <v>36</v>
      </c>
      <c r="E1016" s="91">
        <v>16</v>
      </c>
      <c r="F1016" s="92">
        <v>2</v>
      </c>
      <c r="G1016" s="92">
        <v>16</v>
      </c>
      <c r="H1016" s="68">
        <f t="array" ref="H1016">INDEX('Нормативные затраты по МЗ'!$C$2:$C$132,MATCH(A1016&amp;C1016,'Нормативные затраты по МЗ'!$A$2:$A$132&amp;'Нормативные затраты по МЗ'!$B$2:$B$132,0))</f>
        <v>153.19999999999999</v>
      </c>
      <c r="I1016" s="3">
        <f>HLOOKUP($C1016,'Параметры ПФ'!$F$3:$K$4,2,FALSE)</f>
        <v>155.04</v>
      </c>
      <c r="J1016" s="3">
        <f t="shared" si="75"/>
        <v>4902.3999999999996</v>
      </c>
      <c r="K1016" s="4">
        <f>IF(J1016&lt;'Параметры ПФ'!$N$7+0.01,'Стандартные программы'!J1016,ROUNDDOWN('Параметры ПФ'!$N$7/IF(H1016=0,I1016,IF(I1016&gt;H1016,H1016,I1016)),0)*IF(H1016=0,I1016,IF(I1016&gt;H1016,H1016,I1016)))</f>
        <v>4902.3999999999996</v>
      </c>
      <c r="L1016" s="3">
        <f t="shared" si="76"/>
        <v>78438.399999999994</v>
      </c>
      <c r="M1016" s="25">
        <f>IF(J1016&lt;'Параметры ПФ'!$N$7+0.01,E1016*F1016*G1016,ROUNDDOWN('Параметры ПФ'!$N$7/IF(H1016=0,I1016,IF(I1016&gt;H1016,H1016,I1016)),0)*G1016)</f>
        <v>512</v>
      </c>
      <c r="N1016" s="19">
        <f t="shared" si="77"/>
        <v>0</v>
      </c>
      <c r="O1016" s="66" t="b">
        <f t="shared" si="78"/>
        <v>1</v>
      </c>
      <c r="P1016" s="67">
        <f t="shared" si="79"/>
        <v>72</v>
      </c>
    </row>
    <row r="1017" spans="1:16" x14ac:dyDescent="0.45">
      <c r="A1017" s="90" t="s">
        <v>73</v>
      </c>
      <c r="B1017" s="90" t="s">
        <v>574</v>
      </c>
      <c r="C1017" s="90" t="s">
        <v>34</v>
      </c>
      <c r="D1017" s="91">
        <v>36</v>
      </c>
      <c r="E1017" s="91">
        <v>16</v>
      </c>
      <c r="F1017" s="92">
        <v>2</v>
      </c>
      <c r="G1017" s="92">
        <v>15</v>
      </c>
      <c r="H1017" s="68">
        <f t="array" ref="H1017">INDEX('Нормативные затраты по МЗ'!$C$2:$C$132,MATCH(A1017&amp;C1017,'Нормативные затраты по МЗ'!$A$2:$A$132&amp;'Нормативные затраты по МЗ'!$B$2:$B$132,0))</f>
        <v>153.19999999999999</v>
      </c>
      <c r="I1017" s="3">
        <f>HLOOKUP($C1017,'Параметры ПФ'!$F$3:$K$4,2,FALSE)</f>
        <v>155.04</v>
      </c>
      <c r="J1017" s="3">
        <f t="shared" si="75"/>
        <v>4902.3999999999996</v>
      </c>
      <c r="K1017" s="4">
        <f>IF(J1017&lt;'Параметры ПФ'!$N$7+0.01,'Стандартные программы'!J1017,ROUNDDOWN('Параметры ПФ'!$N$7/IF(H1017=0,I1017,IF(I1017&gt;H1017,H1017,I1017)),0)*IF(H1017=0,I1017,IF(I1017&gt;H1017,H1017,I1017)))</f>
        <v>4902.3999999999996</v>
      </c>
      <c r="L1017" s="3">
        <f t="shared" si="76"/>
        <v>73536</v>
      </c>
      <c r="M1017" s="25">
        <f>IF(J1017&lt;'Параметры ПФ'!$N$7+0.01,E1017*F1017*G1017,ROUNDDOWN('Параметры ПФ'!$N$7/IF(H1017=0,I1017,IF(I1017&gt;H1017,H1017,I1017)),0)*G1017)</f>
        <v>480</v>
      </c>
      <c r="N1017" s="19">
        <f t="shared" si="77"/>
        <v>0</v>
      </c>
      <c r="O1017" s="66" t="b">
        <f t="shared" si="78"/>
        <v>1</v>
      </c>
      <c r="P1017" s="67">
        <f t="shared" si="79"/>
        <v>72</v>
      </c>
    </row>
    <row r="1018" spans="1:16" x14ac:dyDescent="0.45">
      <c r="A1018" s="90" t="s">
        <v>73</v>
      </c>
      <c r="B1018" s="90" t="s">
        <v>575</v>
      </c>
      <c r="C1018" s="90" t="s">
        <v>34</v>
      </c>
      <c r="D1018" s="91">
        <v>36</v>
      </c>
      <c r="E1018" s="91">
        <v>16</v>
      </c>
      <c r="F1018" s="92">
        <v>2</v>
      </c>
      <c r="G1018" s="92">
        <v>15</v>
      </c>
      <c r="H1018" s="68">
        <f t="array" ref="H1018">INDEX('Нормативные затраты по МЗ'!$C$2:$C$132,MATCH(A1018&amp;C1018,'Нормативные затраты по МЗ'!$A$2:$A$132&amp;'Нормативные затраты по МЗ'!$B$2:$B$132,0))</f>
        <v>153.19999999999999</v>
      </c>
      <c r="I1018" s="3">
        <f>HLOOKUP($C1018,'Параметры ПФ'!$F$3:$K$4,2,FALSE)</f>
        <v>155.04</v>
      </c>
      <c r="J1018" s="3">
        <f t="shared" si="75"/>
        <v>4902.3999999999996</v>
      </c>
      <c r="K1018" s="4">
        <f>IF(J1018&lt;'Параметры ПФ'!$N$7+0.01,'Стандартные программы'!J1018,ROUNDDOWN('Параметры ПФ'!$N$7/IF(H1018=0,I1018,IF(I1018&gt;H1018,H1018,I1018)),0)*IF(H1018=0,I1018,IF(I1018&gt;H1018,H1018,I1018)))</f>
        <v>4902.3999999999996</v>
      </c>
      <c r="L1018" s="3">
        <f t="shared" si="76"/>
        <v>73536</v>
      </c>
      <c r="M1018" s="25">
        <f>IF(J1018&lt;'Параметры ПФ'!$N$7+0.01,E1018*F1018*G1018,ROUNDDOWN('Параметры ПФ'!$N$7/IF(H1018=0,I1018,IF(I1018&gt;H1018,H1018,I1018)),0)*G1018)</f>
        <v>480</v>
      </c>
      <c r="N1018" s="19">
        <f t="shared" si="77"/>
        <v>0</v>
      </c>
      <c r="O1018" s="66" t="b">
        <f t="shared" si="78"/>
        <v>1</v>
      </c>
      <c r="P1018" s="67">
        <f t="shared" si="79"/>
        <v>72</v>
      </c>
    </row>
    <row r="1019" spans="1:16" x14ac:dyDescent="0.45">
      <c r="A1019" s="90" t="s">
        <v>73</v>
      </c>
      <c r="B1019" s="90" t="s">
        <v>576</v>
      </c>
      <c r="C1019" s="90" t="s">
        <v>1</v>
      </c>
      <c r="D1019" s="91">
        <v>36</v>
      </c>
      <c r="E1019" s="91">
        <v>16</v>
      </c>
      <c r="F1019" s="92">
        <v>2</v>
      </c>
      <c r="G1019" s="92">
        <v>15</v>
      </c>
      <c r="H1019" s="68">
        <f t="array" ref="H1019">INDEX('Нормативные затраты по МЗ'!$C$2:$C$132,MATCH(A1019&amp;C1019,'Нормативные затраты по МЗ'!$A$2:$A$132&amp;'Нормативные затраты по МЗ'!$B$2:$B$132,0))</f>
        <v>153.19999999999999</v>
      </c>
      <c r="I1019" s="3">
        <f>HLOOKUP($C1019,'Параметры ПФ'!$F$3:$K$4,2,FALSE)</f>
        <v>155.04</v>
      </c>
      <c r="J1019" s="3">
        <f t="shared" si="75"/>
        <v>4902.3999999999996</v>
      </c>
      <c r="K1019" s="4">
        <f>IF(J1019&lt;'Параметры ПФ'!$N$7+0.01,'Стандартные программы'!J1019,ROUNDDOWN('Параметры ПФ'!$N$7/IF(H1019=0,I1019,IF(I1019&gt;H1019,H1019,I1019)),0)*IF(H1019=0,I1019,IF(I1019&gt;H1019,H1019,I1019)))</f>
        <v>4902.3999999999996</v>
      </c>
      <c r="L1019" s="3">
        <f t="shared" si="76"/>
        <v>73536</v>
      </c>
      <c r="M1019" s="25">
        <f>IF(J1019&lt;'Параметры ПФ'!$N$7+0.01,E1019*F1019*G1019,ROUNDDOWN('Параметры ПФ'!$N$7/IF(H1019=0,I1019,IF(I1019&gt;H1019,H1019,I1019)),0)*G1019)</f>
        <v>480</v>
      </c>
      <c r="N1019" s="19">
        <f t="shared" si="77"/>
        <v>0</v>
      </c>
      <c r="O1019" s="66" t="b">
        <f t="shared" si="78"/>
        <v>1</v>
      </c>
      <c r="P1019" s="67">
        <f t="shared" si="79"/>
        <v>72</v>
      </c>
    </row>
    <row r="1020" spans="1:16" x14ac:dyDescent="0.45">
      <c r="A1020" s="90" t="s">
        <v>73</v>
      </c>
      <c r="B1020" s="90" t="s">
        <v>577</v>
      </c>
      <c r="C1020" s="90" t="s">
        <v>16</v>
      </c>
      <c r="D1020" s="91">
        <v>36</v>
      </c>
      <c r="E1020" s="91">
        <v>16</v>
      </c>
      <c r="F1020" s="92">
        <v>2</v>
      </c>
      <c r="G1020" s="92">
        <v>17</v>
      </c>
      <c r="H1020" s="68">
        <f t="array" ref="H1020">INDEX('Нормативные затраты по МЗ'!$C$2:$C$132,MATCH(A1020&amp;C1020,'Нормативные затраты по МЗ'!$A$2:$A$132&amp;'Нормативные затраты по МЗ'!$B$2:$B$132,0))</f>
        <v>153.19999999999999</v>
      </c>
      <c r="I1020" s="3">
        <f>HLOOKUP($C1020,'Параметры ПФ'!$F$3:$K$4,2,FALSE)</f>
        <v>155.04</v>
      </c>
      <c r="J1020" s="3">
        <f t="shared" si="75"/>
        <v>4902.3999999999996</v>
      </c>
      <c r="K1020" s="4">
        <f>IF(J1020&lt;'Параметры ПФ'!$N$7+0.01,'Стандартные программы'!J1020,ROUNDDOWN('Параметры ПФ'!$N$7/IF(H1020=0,I1020,IF(I1020&gt;H1020,H1020,I1020)),0)*IF(H1020=0,I1020,IF(I1020&gt;H1020,H1020,I1020)))</f>
        <v>4902.3999999999996</v>
      </c>
      <c r="L1020" s="3">
        <f t="shared" si="76"/>
        <v>83340.800000000003</v>
      </c>
      <c r="M1020" s="25">
        <f>IF(J1020&lt;'Параметры ПФ'!$N$7+0.01,E1020*F1020*G1020,ROUNDDOWN('Параметры ПФ'!$N$7/IF(H1020=0,I1020,IF(I1020&gt;H1020,H1020,I1020)),0)*G1020)</f>
        <v>544</v>
      </c>
      <c r="N1020" s="19">
        <f t="shared" si="77"/>
        <v>0</v>
      </c>
      <c r="O1020" s="66" t="b">
        <f t="shared" si="78"/>
        <v>1</v>
      </c>
      <c r="P1020" s="67">
        <f t="shared" si="79"/>
        <v>72</v>
      </c>
    </row>
    <row r="1021" spans="1:16" x14ac:dyDescent="0.45">
      <c r="A1021" s="90" t="s">
        <v>73</v>
      </c>
      <c r="B1021" s="90" t="s">
        <v>578</v>
      </c>
      <c r="C1021" s="90" t="s">
        <v>16</v>
      </c>
      <c r="D1021" s="91">
        <v>36</v>
      </c>
      <c r="E1021" s="91">
        <v>16</v>
      </c>
      <c r="F1021" s="92">
        <v>2</v>
      </c>
      <c r="G1021" s="92">
        <v>17</v>
      </c>
      <c r="H1021" s="68">
        <f t="array" ref="H1021">INDEX('Нормативные затраты по МЗ'!$C$2:$C$132,MATCH(A1021&amp;C1021,'Нормативные затраты по МЗ'!$A$2:$A$132&amp;'Нормативные затраты по МЗ'!$B$2:$B$132,0))</f>
        <v>153.19999999999999</v>
      </c>
      <c r="I1021" s="3">
        <f>HLOOKUP($C1021,'Параметры ПФ'!$F$3:$K$4,2,FALSE)</f>
        <v>155.04</v>
      </c>
      <c r="J1021" s="3">
        <f t="shared" si="75"/>
        <v>4902.3999999999996</v>
      </c>
      <c r="K1021" s="4">
        <f>IF(J1021&lt;'Параметры ПФ'!$N$7+0.01,'Стандартные программы'!J1021,ROUNDDOWN('Параметры ПФ'!$N$7/IF(H1021=0,I1021,IF(I1021&gt;H1021,H1021,I1021)),0)*IF(H1021=0,I1021,IF(I1021&gt;H1021,H1021,I1021)))</f>
        <v>4902.3999999999996</v>
      </c>
      <c r="L1021" s="3">
        <f t="shared" si="76"/>
        <v>83340.800000000003</v>
      </c>
      <c r="M1021" s="25">
        <f>IF(J1021&lt;'Параметры ПФ'!$N$7+0.01,E1021*F1021*G1021,ROUNDDOWN('Параметры ПФ'!$N$7/IF(H1021=0,I1021,IF(I1021&gt;H1021,H1021,I1021)),0)*G1021)</f>
        <v>544</v>
      </c>
      <c r="N1021" s="19">
        <f t="shared" si="77"/>
        <v>0</v>
      </c>
      <c r="O1021" s="66" t="b">
        <f t="shared" si="78"/>
        <v>1</v>
      </c>
      <c r="P1021" s="67">
        <f t="shared" si="79"/>
        <v>72</v>
      </c>
    </row>
    <row r="1022" spans="1:16" x14ac:dyDescent="0.45">
      <c r="A1022" s="90" t="s">
        <v>73</v>
      </c>
      <c r="B1022" s="90" t="s">
        <v>578</v>
      </c>
      <c r="C1022" s="90" t="s">
        <v>16</v>
      </c>
      <c r="D1022" s="91">
        <v>36</v>
      </c>
      <c r="E1022" s="91">
        <v>16</v>
      </c>
      <c r="F1022" s="92">
        <v>2</v>
      </c>
      <c r="G1022" s="92">
        <v>16</v>
      </c>
      <c r="H1022" s="68">
        <f t="array" ref="H1022">INDEX('Нормативные затраты по МЗ'!$C$2:$C$132,MATCH(A1022&amp;C1022,'Нормативные затраты по МЗ'!$A$2:$A$132&amp;'Нормативные затраты по МЗ'!$B$2:$B$132,0))</f>
        <v>153.19999999999999</v>
      </c>
      <c r="I1022" s="3">
        <f>HLOOKUP($C1022,'Параметры ПФ'!$F$3:$K$4,2,FALSE)</f>
        <v>155.04</v>
      </c>
      <c r="J1022" s="3">
        <f t="shared" si="75"/>
        <v>4902.3999999999996</v>
      </c>
      <c r="K1022" s="4">
        <f>IF(J1022&lt;'Параметры ПФ'!$N$7+0.01,'Стандартные программы'!J1022,ROUNDDOWN('Параметры ПФ'!$N$7/IF(H1022=0,I1022,IF(I1022&gt;H1022,H1022,I1022)),0)*IF(H1022=0,I1022,IF(I1022&gt;H1022,H1022,I1022)))</f>
        <v>4902.3999999999996</v>
      </c>
      <c r="L1022" s="3">
        <f t="shared" si="76"/>
        <v>78438.399999999994</v>
      </c>
      <c r="M1022" s="25">
        <f>IF(J1022&lt;'Параметры ПФ'!$N$7+0.01,E1022*F1022*G1022,ROUNDDOWN('Параметры ПФ'!$N$7/IF(H1022=0,I1022,IF(I1022&gt;H1022,H1022,I1022)),0)*G1022)</f>
        <v>512</v>
      </c>
      <c r="N1022" s="19">
        <f t="shared" si="77"/>
        <v>0</v>
      </c>
      <c r="O1022" s="66" t="b">
        <f t="shared" si="78"/>
        <v>1</v>
      </c>
      <c r="P1022" s="67">
        <f t="shared" si="79"/>
        <v>72</v>
      </c>
    </row>
    <row r="1023" spans="1:16" x14ac:dyDescent="0.45">
      <c r="A1023" s="90" t="s">
        <v>73</v>
      </c>
      <c r="B1023" s="90" t="s">
        <v>579</v>
      </c>
      <c r="C1023" s="90" t="s">
        <v>16</v>
      </c>
      <c r="D1023" s="91">
        <v>36</v>
      </c>
      <c r="E1023" s="91">
        <v>16</v>
      </c>
      <c r="F1023" s="92">
        <v>2</v>
      </c>
      <c r="G1023" s="92">
        <v>17</v>
      </c>
      <c r="H1023" s="68">
        <f t="array" ref="H1023">INDEX('Нормативные затраты по МЗ'!$C$2:$C$132,MATCH(A1023&amp;C1023,'Нормативные затраты по МЗ'!$A$2:$A$132&amp;'Нормативные затраты по МЗ'!$B$2:$B$132,0))</f>
        <v>153.19999999999999</v>
      </c>
      <c r="I1023" s="3">
        <f>HLOOKUP($C1023,'Параметры ПФ'!$F$3:$K$4,2,FALSE)</f>
        <v>155.04</v>
      </c>
      <c r="J1023" s="3">
        <f t="shared" si="75"/>
        <v>4902.3999999999996</v>
      </c>
      <c r="K1023" s="4">
        <f>IF(J1023&lt;'Параметры ПФ'!$N$7+0.01,'Стандартные программы'!J1023,ROUNDDOWN('Параметры ПФ'!$N$7/IF(H1023=0,I1023,IF(I1023&gt;H1023,H1023,I1023)),0)*IF(H1023=0,I1023,IF(I1023&gt;H1023,H1023,I1023)))</f>
        <v>4902.3999999999996</v>
      </c>
      <c r="L1023" s="3">
        <f t="shared" si="76"/>
        <v>83340.800000000003</v>
      </c>
      <c r="M1023" s="25">
        <f>IF(J1023&lt;'Параметры ПФ'!$N$7+0.01,E1023*F1023*G1023,ROUNDDOWN('Параметры ПФ'!$N$7/IF(H1023=0,I1023,IF(I1023&gt;H1023,H1023,I1023)),0)*G1023)</f>
        <v>544</v>
      </c>
      <c r="N1023" s="19">
        <f t="shared" si="77"/>
        <v>0</v>
      </c>
      <c r="O1023" s="66" t="b">
        <f t="shared" si="78"/>
        <v>1</v>
      </c>
      <c r="P1023" s="67">
        <f t="shared" si="79"/>
        <v>72</v>
      </c>
    </row>
    <row r="1024" spans="1:16" x14ac:dyDescent="0.45">
      <c r="A1024" s="90" t="s">
        <v>73</v>
      </c>
      <c r="B1024" s="90" t="s">
        <v>579</v>
      </c>
      <c r="C1024" s="90" t="s">
        <v>16</v>
      </c>
      <c r="D1024" s="91">
        <v>36</v>
      </c>
      <c r="E1024" s="91">
        <v>16</v>
      </c>
      <c r="F1024" s="92">
        <v>2</v>
      </c>
      <c r="G1024" s="92">
        <v>16</v>
      </c>
      <c r="H1024" s="68">
        <f t="array" ref="H1024">INDEX('Нормативные затраты по МЗ'!$C$2:$C$132,MATCH(A1024&amp;C1024,'Нормативные затраты по МЗ'!$A$2:$A$132&amp;'Нормативные затраты по МЗ'!$B$2:$B$132,0))</f>
        <v>153.19999999999999</v>
      </c>
      <c r="I1024" s="3">
        <f>HLOOKUP($C1024,'Параметры ПФ'!$F$3:$K$4,2,FALSE)</f>
        <v>155.04</v>
      </c>
      <c r="J1024" s="3">
        <f t="shared" si="75"/>
        <v>4902.3999999999996</v>
      </c>
      <c r="K1024" s="4">
        <f>IF(J1024&lt;'Параметры ПФ'!$N$7+0.01,'Стандартные программы'!J1024,ROUNDDOWN('Параметры ПФ'!$N$7/IF(H1024=0,I1024,IF(I1024&gt;H1024,H1024,I1024)),0)*IF(H1024=0,I1024,IF(I1024&gt;H1024,H1024,I1024)))</f>
        <v>4902.3999999999996</v>
      </c>
      <c r="L1024" s="3">
        <f t="shared" si="76"/>
        <v>78438.399999999994</v>
      </c>
      <c r="M1024" s="25">
        <f>IF(J1024&lt;'Параметры ПФ'!$N$7+0.01,E1024*F1024*G1024,ROUNDDOWN('Параметры ПФ'!$N$7/IF(H1024=0,I1024,IF(I1024&gt;H1024,H1024,I1024)),0)*G1024)</f>
        <v>512</v>
      </c>
      <c r="N1024" s="19">
        <f t="shared" si="77"/>
        <v>0</v>
      </c>
      <c r="O1024" s="66" t="b">
        <f t="shared" si="78"/>
        <v>1</v>
      </c>
      <c r="P1024" s="67">
        <f t="shared" si="79"/>
        <v>72</v>
      </c>
    </row>
    <row r="1025" spans="1:16" x14ac:dyDescent="0.45">
      <c r="A1025" s="90" t="s">
        <v>73</v>
      </c>
      <c r="B1025" s="90" t="s">
        <v>2329</v>
      </c>
      <c r="C1025" s="90" t="s">
        <v>34</v>
      </c>
      <c r="D1025" s="91">
        <v>36</v>
      </c>
      <c r="E1025" s="91">
        <v>16</v>
      </c>
      <c r="F1025" s="92">
        <v>2</v>
      </c>
      <c r="G1025" s="92">
        <v>20</v>
      </c>
      <c r="H1025" s="68">
        <f t="array" ref="H1025">INDEX('Нормативные затраты по МЗ'!$C$2:$C$132,MATCH(A1025&amp;C1025,'Нормативные затраты по МЗ'!$A$2:$A$132&amp;'Нормативные затраты по МЗ'!$B$2:$B$132,0))</f>
        <v>153.19999999999999</v>
      </c>
      <c r="I1025" s="3">
        <f>HLOOKUP($C1025,'Параметры ПФ'!$F$3:$K$4,2,FALSE)</f>
        <v>155.04</v>
      </c>
      <c r="J1025" s="3">
        <f t="shared" si="75"/>
        <v>4902.3999999999996</v>
      </c>
      <c r="K1025" s="4">
        <f>IF(J1025&lt;'Параметры ПФ'!$N$7+0.01,'Стандартные программы'!J1025,ROUNDDOWN('Параметры ПФ'!$N$7/IF(H1025=0,I1025,IF(I1025&gt;H1025,H1025,I1025)),0)*IF(H1025=0,I1025,IF(I1025&gt;H1025,H1025,I1025)))</f>
        <v>4902.3999999999996</v>
      </c>
      <c r="L1025" s="3">
        <f t="shared" si="76"/>
        <v>98048</v>
      </c>
      <c r="M1025" s="25">
        <f>IF(J1025&lt;'Параметры ПФ'!$N$7+0.01,E1025*F1025*G1025,ROUNDDOWN('Параметры ПФ'!$N$7/IF(H1025=0,I1025,IF(I1025&gt;H1025,H1025,I1025)),0)*G1025)</f>
        <v>640</v>
      </c>
      <c r="N1025" s="19">
        <f t="shared" si="77"/>
        <v>0</v>
      </c>
      <c r="O1025" s="66" t="b">
        <f t="shared" si="78"/>
        <v>1</v>
      </c>
      <c r="P1025" s="67">
        <f t="shared" si="79"/>
        <v>72</v>
      </c>
    </row>
    <row r="1026" spans="1:16" x14ac:dyDescent="0.45">
      <c r="A1026" s="90" t="s">
        <v>73</v>
      </c>
      <c r="B1026" s="90" t="s">
        <v>580</v>
      </c>
      <c r="C1026" s="90" t="s">
        <v>1</v>
      </c>
      <c r="D1026" s="91">
        <v>36</v>
      </c>
      <c r="E1026" s="91">
        <v>16</v>
      </c>
      <c r="F1026" s="92">
        <v>2</v>
      </c>
      <c r="G1026" s="92">
        <v>24</v>
      </c>
      <c r="H1026" s="68">
        <f t="array" ref="H1026">INDEX('Нормативные затраты по МЗ'!$C$2:$C$132,MATCH(A1026&amp;C1026,'Нормативные затраты по МЗ'!$A$2:$A$132&amp;'Нормативные затраты по МЗ'!$B$2:$B$132,0))</f>
        <v>153.19999999999999</v>
      </c>
      <c r="I1026" s="3">
        <f>HLOOKUP($C1026,'Параметры ПФ'!$F$3:$K$4,2,FALSE)</f>
        <v>155.04</v>
      </c>
      <c r="J1026" s="3">
        <f t="shared" ref="J1026:J1089" si="80">IF(H1026=0,I1026*F1026*E1026,IF(I1026&gt;H1026,H1026*F1026*E1026,I1026*F1026*E1026))</f>
        <v>4902.3999999999996</v>
      </c>
      <c r="K1026" s="4">
        <f>IF(J1026&lt;'Параметры ПФ'!$N$7+0.01,'Стандартные программы'!J1026,ROUNDDOWN('Параметры ПФ'!$N$7/IF(H1026=0,I1026,IF(I1026&gt;H1026,H1026,I1026)),0)*IF(H1026=0,I1026,IF(I1026&gt;H1026,H1026,I1026)))</f>
        <v>4902.3999999999996</v>
      </c>
      <c r="L1026" s="3">
        <f t="shared" ref="L1026:L1089" si="81">K1026*G1026</f>
        <v>117657.60000000001</v>
      </c>
      <c r="M1026" s="25">
        <f>IF(J1026&lt;'Параметры ПФ'!$N$7+0.01,E1026*F1026*G1026,ROUNDDOWN('Параметры ПФ'!$N$7/IF(H1026=0,I1026,IF(I1026&gt;H1026,H1026,I1026)),0)*G1026)</f>
        <v>768</v>
      </c>
      <c r="N1026" s="19">
        <f t="shared" ref="N1026:N1089" si="82">IF(H1026=0,I1026*F1026*E1026,IF(I1026&gt;H1026,H1026*F1026*E1026,I1026*F1026*E1026))-K1026</f>
        <v>0</v>
      </c>
      <c r="O1026" s="66" t="b">
        <f t="shared" ref="O1026:O1089" si="83">IF(I1026&gt;=H1026,TRUE,FALSE)</f>
        <v>1</v>
      </c>
      <c r="P1026" s="67">
        <f t="shared" ref="P1026:P1089" si="84">D1026*F1026</f>
        <v>72</v>
      </c>
    </row>
    <row r="1027" spans="1:16" x14ac:dyDescent="0.45">
      <c r="A1027" s="90" t="s">
        <v>73</v>
      </c>
      <c r="B1027" s="90" t="s">
        <v>581</v>
      </c>
      <c r="C1027" s="90" t="s">
        <v>2</v>
      </c>
      <c r="D1027" s="91">
        <v>36</v>
      </c>
      <c r="E1027" s="91">
        <v>16</v>
      </c>
      <c r="F1027" s="92">
        <v>2</v>
      </c>
      <c r="G1027" s="92">
        <v>25</v>
      </c>
      <c r="H1027" s="68">
        <f t="array" ref="H1027">INDEX('Нормативные затраты по МЗ'!$C$2:$C$132,MATCH(A1027&amp;C1027,'Нормативные затраты по МЗ'!$A$2:$A$132&amp;'Нормативные затраты по МЗ'!$B$2:$B$132,0))</f>
        <v>153.19999999999999</v>
      </c>
      <c r="I1027" s="3">
        <f>HLOOKUP($C1027,'Параметры ПФ'!$F$3:$K$4,2,FALSE)</f>
        <v>155.04</v>
      </c>
      <c r="J1027" s="3">
        <f t="shared" si="80"/>
        <v>4902.3999999999996</v>
      </c>
      <c r="K1027" s="4">
        <f>IF(J1027&lt;'Параметры ПФ'!$N$7+0.01,'Стандартные программы'!J1027,ROUNDDOWN('Параметры ПФ'!$N$7/IF(H1027=0,I1027,IF(I1027&gt;H1027,H1027,I1027)),0)*IF(H1027=0,I1027,IF(I1027&gt;H1027,H1027,I1027)))</f>
        <v>4902.3999999999996</v>
      </c>
      <c r="L1027" s="3">
        <f t="shared" si="81"/>
        <v>122560</v>
      </c>
      <c r="M1027" s="25">
        <f>IF(J1027&lt;'Параметры ПФ'!$N$7+0.01,E1027*F1027*G1027,ROUNDDOWN('Параметры ПФ'!$N$7/IF(H1027=0,I1027,IF(I1027&gt;H1027,H1027,I1027)),0)*G1027)</f>
        <v>800</v>
      </c>
      <c r="N1027" s="19">
        <f t="shared" si="82"/>
        <v>0</v>
      </c>
      <c r="O1027" s="66" t="b">
        <f t="shared" si="83"/>
        <v>1</v>
      </c>
      <c r="P1027" s="67">
        <f t="shared" si="84"/>
        <v>72</v>
      </c>
    </row>
    <row r="1028" spans="1:16" x14ac:dyDescent="0.45">
      <c r="A1028" s="90" t="s">
        <v>73</v>
      </c>
      <c r="B1028" s="90" t="s">
        <v>582</v>
      </c>
      <c r="C1028" s="90" t="s">
        <v>1</v>
      </c>
      <c r="D1028" s="91">
        <v>36</v>
      </c>
      <c r="E1028" s="91">
        <v>16</v>
      </c>
      <c r="F1028" s="92">
        <v>2</v>
      </c>
      <c r="G1028" s="92">
        <v>25</v>
      </c>
      <c r="H1028" s="68">
        <f t="array" ref="H1028">INDEX('Нормативные затраты по МЗ'!$C$2:$C$132,MATCH(A1028&amp;C1028,'Нормативные затраты по МЗ'!$A$2:$A$132&amp;'Нормативные затраты по МЗ'!$B$2:$B$132,0))</f>
        <v>153.19999999999999</v>
      </c>
      <c r="I1028" s="3">
        <f>HLOOKUP($C1028,'Параметры ПФ'!$F$3:$K$4,2,FALSE)</f>
        <v>155.04</v>
      </c>
      <c r="J1028" s="3">
        <f t="shared" si="80"/>
        <v>4902.3999999999996</v>
      </c>
      <c r="K1028" s="4">
        <f>IF(J1028&lt;'Параметры ПФ'!$N$7+0.01,'Стандартные программы'!J1028,ROUNDDOWN('Параметры ПФ'!$N$7/IF(H1028=0,I1028,IF(I1028&gt;H1028,H1028,I1028)),0)*IF(H1028=0,I1028,IF(I1028&gt;H1028,H1028,I1028)))</f>
        <v>4902.3999999999996</v>
      </c>
      <c r="L1028" s="3">
        <f t="shared" si="81"/>
        <v>122560</v>
      </c>
      <c r="M1028" s="25">
        <f>IF(J1028&lt;'Параметры ПФ'!$N$7+0.01,E1028*F1028*G1028,ROUNDDOWN('Параметры ПФ'!$N$7/IF(H1028=0,I1028,IF(I1028&gt;H1028,H1028,I1028)),0)*G1028)</f>
        <v>800</v>
      </c>
      <c r="N1028" s="19">
        <f t="shared" si="82"/>
        <v>0</v>
      </c>
      <c r="O1028" s="66" t="b">
        <f t="shared" si="83"/>
        <v>1</v>
      </c>
      <c r="P1028" s="67">
        <f t="shared" si="84"/>
        <v>72</v>
      </c>
    </row>
    <row r="1029" spans="1:16" x14ac:dyDescent="0.45">
      <c r="A1029" s="90" t="s">
        <v>73</v>
      </c>
      <c r="B1029" s="90" t="s">
        <v>583</v>
      </c>
      <c r="C1029" s="90" t="s">
        <v>2</v>
      </c>
      <c r="D1029" s="91">
        <v>36</v>
      </c>
      <c r="E1029" s="91">
        <v>16</v>
      </c>
      <c r="F1029" s="92">
        <v>2</v>
      </c>
      <c r="G1029" s="92">
        <v>25</v>
      </c>
      <c r="H1029" s="68">
        <f t="array" ref="H1029">INDEX('Нормативные затраты по МЗ'!$C$2:$C$132,MATCH(A1029&amp;C1029,'Нормативные затраты по МЗ'!$A$2:$A$132&amp;'Нормативные затраты по МЗ'!$B$2:$B$132,0))</f>
        <v>153.19999999999999</v>
      </c>
      <c r="I1029" s="3">
        <f>HLOOKUP($C1029,'Параметры ПФ'!$F$3:$K$4,2,FALSE)</f>
        <v>155.04</v>
      </c>
      <c r="J1029" s="3">
        <f t="shared" si="80"/>
        <v>4902.3999999999996</v>
      </c>
      <c r="K1029" s="4">
        <f>IF(J1029&lt;'Параметры ПФ'!$N$7+0.01,'Стандартные программы'!J1029,ROUNDDOWN('Параметры ПФ'!$N$7/IF(H1029=0,I1029,IF(I1029&gt;H1029,H1029,I1029)),0)*IF(H1029=0,I1029,IF(I1029&gt;H1029,H1029,I1029)))</f>
        <v>4902.3999999999996</v>
      </c>
      <c r="L1029" s="3">
        <f t="shared" si="81"/>
        <v>122560</v>
      </c>
      <c r="M1029" s="25">
        <f>IF(J1029&lt;'Параметры ПФ'!$N$7+0.01,E1029*F1029*G1029,ROUNDDOWN('Параметры ПФ'!$N$7/IF(H1029=0,I1029,IF(I1029&gt;H1029,H1029,I1029)),0)*G1029)</f>
        <v>800</v>
      </c>
      <c r="N1029" s="19">
        <f t="shared" si="82"/>
        <v>0</v>
      </c>
      <c r="O1029" s="66" t="b">
        <f t="shared" si="83"/>
        <v>1</v>
      </c>
      <c r="P1029" s="67">
        <f t="shared" si="84"/>
        <v>72</v>
      </c>
    </row>
    <row r="1030" spans="1:16" x14ac:dyDescent="0.45">
      <c r="A1030" s="90" t="s">
        <v>73</v>
      </c>
      <c r="B1030" s="90" t="s">
        <v>2336</v>
      </c>
      <c r="C1030" s="90" t="s">
        <v>1</v>
      </c>
      <c r="D1030" s="91">
        <v>36</v>
      </c>
      <c r="E1030" s="91">
        <v>16</v>
      </c>
      <c r="F1030" s="92">
        <v>2</v>
      </c>
      <c r="G1030" s="92">
        <v>25</v>
      </c>
      <c r="H1030" s="68">
        <f t="array" ref="H1030">INDEX('Нормативные затраты по МЗ'!$C$2:$C$132,MATCH(A1030&amp;C1030,'Нормативные затраты по МЗ'!$A$2:$A$132&amp;'Нормативные затраты по МЗ'!$B$2:$B$132,0))</f>
        <v>153.19999999999999</v>
      </c>
      <c r="I1030" s="3">
        <f>HLOOKUP($C1030,'Параметры ПФ'!$F$3:$K$4,2,FALSE)</f>
        <v>155.04</v>
      </c>
      <c r="J1030" s="3">
        <f t="shared" si="80"/>
        <v>4902.3999999999996</v>
      </c>
      <c r="K1030" s="4">
        <f>IF(J1030&lt;'Параметры ПФ'!$N$7+0.01,'Стандартные программы'!J1030,ROUNDDOWN('Параметры ПФ'!$N$7/IF(H1030=0,I1030,IF(I1030&gt;H1030,H1030,I1030)),0)*IF(H1030=0,I1030,IF(I1030&gt;H1030,H1030,I1030)))</f>
        <v>4902.3999999999996</v>
      </c>
      <c r="L1030" s="3">
        <f t="shared" si="81"/>
        <v>122560</v>
      </c>
      <c r="M1030" s="25">
        <f>IF(J1030&lt;'Параметры ПФ'!$N$7+0.01,E1030*F1030*G1030,ROUNDDOWN('Параметры ПФ'!$N$7/IF(H1030=0,I1030,IF(I1030&gt;H1030,H1030,I1030)),0)*G1030)</f>
        <v>800</v>
      </c>
      <c r="N1030" s="19">
        <f t="shared" si="82"/>
        <v>0</v>
      </c>
      <c r="O1030" s="66" t="b">
        <f t="shared" si="83"/>
        <v>1</v>
      </c>
      <c r="P1030" s="67">
        <f t="shared" si="84"/>
        <v>72</v>
      </c>
    </row>
    <row r="1031" spans="1:16" x14ac:dyDescent="0.45">
      <c r="A1031" s="106" t="s">
        <v>74</v>
      </c>
      <c r="B1031" s="107" t="s">
        <v>585</v>
      </c>
      <c r="C1031" s="108" t="s">
        <v>34</v>
      </c>
      <c r="D1031" s="109">
        <v>36</v>
      </c>
      <c r="E1031" s="110">
        <v>20</v>
      </c>
      <c r="F1031" s="111">
        <v>2</v>
      </c>
      <c r="G1031" s="112">
        <v>30</v>
      </c>
      <c r="H1031" s="68">
        <f t="array" ref="H1031">INDEX('Нормативные затраты по МЗ'!$C$2:$C$132,MATCH(A1031&amp;C1031,'Нормативные затраты по МЗ'!$A$2:$A$132&amp;'Нормативные затраты по МЗ'!$B$2:$B$132,0))</f>
        <v>154.94</v>
      </c>
      <c r="I1031" s="3">
        <f>HLOOKUP($C1031,'Параметры ПФ'!$F$3:$K$4,2,FALSE)</f>
        <v>155.04</v>
      </c>
      <c r="J1031" s="3">
        <f t="shared" si="80"/>
        <v>6197.6</v>
      </c>
      <c r="K1031" s="4">
        <f>IF(J1031&lt;'Параметры ПФ'!$N$7+0.01,'Стандартные программы'!J1031,ROUNDDOWN('Параметры ПФ'!$N$7/IF(H1031=0,I1031,IF(I1031&gt;H1031,H1031,I1031)),0)*IF(H1031=0,I1031,IF(I1031&gt;H1031,H1031,I1031)))</f>
        <v>6197.6</v>
      </c>
      <c r="L1031" s="3">
        <f t="shared" si="81"/>
        <v>185928</v>
      </c>
      <c r="M1031" s="25">
        <f>IF(J1031&lt;'Параметры ПФ'!$N$7+0.01,E1031*F1031*G1031,ROUNDDOWN('Параметры ПФ'!$N$7/IF(H1031=0,I1031,IF(I1031&gt;H1031,H1031,I1031)),0)*G1031)</f>
        <v>1200</v>
      </c>
      <c r="N1031" s="19">
        <f t="shared" si="82"/>
        <v>0</v>
      </c>
      <c r="O1031" s="66" t="b">
        <f t="shared" si="83"/>
        <v>1</v>
      </c>
      <c r="P1031" s="67">
        <f t="shared" si="84"/>
        <v>72</v>
      </c>
    </row>
    <row r="1032" spans="1:16" x14ac:dyDescent="0.45">
      <c r="A1032" s="106" t="s">
        <v>74</v>
      </c>
      <c r="B1032" s="107" t="s">
        <v>585</v>
      </c>
      <c r="C1032" s="108" t="s">
        <v>34</v>
      </c>
      <c r="D1032" s="109">
        <v>36</v>
      </c>
      <c r="E1032" s="110">
        <v>20</v>
      </c>
      <c r="F1032" s="111">
        <v>2</v>
      </c>
      <c r="G1032" s="112">
        <v>30</v>
      </c>
      <c r="H1032" s="68">
        <f t="array" ref="H1032">INDEX('Нормативные затраты по МЗ'!$C$2:$C$132,MATCH(A1032&amp;C1032,'Нормативные затраты по МЗ'!$A$2:$A$132&amp;'Нормативные затраты по МЗ'!$B$2:$B$132,0))</f>
        <v>154.94</v>
      </c>
      <c r="I1032" s="3">
        <f>HLOOKUP($C1032,'Параметры ПФ'!$F$3:$K$4,2,FALSE)</f>
        <v>155.04</v>
      </c>
      <c r="J1032" s="3">
        <f t="shared" si="80"/>
        <v>6197.6</v>
      </c>
      <c r="K1032" s="4">
        <f>IF(J1032&lt;'Параметры ПФ'!$N$7+0.01,'Стандартные программы'!J1032,ROUNDDOWN('Параметры ПФ'!$N$7/IF(H1032=0,I1032,IF(I1032&gt;H1032,H1032,I1032)),0)*IF(H1032=0,I1032,IF(I1032&gt;H1032,H1032,I1032)))</f>
        <v>6197.6</v>
      </c>
      <c r="L1032" s="3">
        <f t="shared" si="81"/>
        <v>185928</v>
      </c>
      <c r="M1032" s="25">
        <f>IF(J1032&lt;'Параметры ПФ'!$N$7+0.01,E1032*F1032*G1032,ROUNDDOWN('Параметры ПФ'!$N$7/IF(H1032=0,I1032,IF(I1032&gt;H1032,H1032,I1032)),0)*G1032)</f>
        <v>1200</v>
      </c>
      <c r="N1032" s="19">
        <f t="shared" si="82"/>
        <v>0</v>
      </c>
      <c r="O1032" s="66" t="b">
        <f t="shared" si="83"/>
        <v>1</v>
      </c>
      <c r="P1032" s="67">
        <f t="shared" si="84"/>
        <v>72</v>
      </c>
    </row>
    <row r="1033" spans="1:16" x14ac:dyDescent="0.45">
      <c r="A1033" s="106" t="s">
        <v>74</v>
      </c>
      <c r="B1033" s="107" t="s">
        <v>585</v>
      </c>
      <c r="C1033" s="108" t="s">
        <v>34</v>
      </c>
      <c r="D1033" s="109">
        <v>36</v>
      </c>
      <c r="E1033" s="110">
        <v>20</v>
      </c>
      <c r="F1033" s="111">
        <v>2</v>
      </c>
      <c r="G1033" s="112">
        <v>30</v>
      </c>
      <c r="H1033" s="68">
        <f t="array" ref="H1033">INDEX('Нормативные затраты по МЗ'!$C$2:$C$132,MATCH(A1033&amp;C1033,'Нормативные затраты по МЗ'!$A$2:$A$132&amp;'Нормативные затраты по МЗ'!$B$2:$B$132,0))</f>
        <v>154.94</v>
      </c>
      <c r="I1033" s="3">
        <f>HLOOKUP($C1033,'Параметры ПФ'!$F$3:$K$4,2,FALSE)</f>
        <v>155.04</v>
      </c>
      <c r="J1033" s="3">
        <f t="shared" si="80"/>
        <v>6197.6</v>
      </c>
      <c r="K1033" s="4">
        <f>IF(J1033&lt;'Параметры ПФ'!$N$7+0.01,'Стандартные программы'!J1033,ROUNDDOWN('Параметры ПФ'!$N$7/IF(H1033=0,I1033,IF(I1033&gt;H1033,H1033,I1033)),0)*IF(H1033=0,I1033,IF(I1033&gt;H1033,H1033,I1033)))</f>
        <v>6197.6</v>
      </c>
      <c r="L1033" s="3">
        <f t="shared" si="81"/>
        <v>185928</v>
      </c>
      <c r="M1033" s="25">
        <f>IF(J1033&lt;'Параметры ПФ'!$N$7+0.01,E1033*F1033*G1033,ROUNDDOWN('Параметры ПФ'!$N$7/IF(H1033=0,I1033,IF(I1033&gt;H1033,H1033,I1033)),0)*G1033)</f>
        <v>1200</v>
      </c>
      <c r="N1033" s="19">
        <f t="shared" si="82"/>
        <v>0</v>
      </c>
      <c r="O1033" s="66" t="b">
        <f t="shared" si="83"/>
        <v>1</v>
      </c>
      <c r="P1033" s="67">
        <f t="shared" si="84"/>
        <v>72</v>
      </c>
    </row>
    <row r="1034" spans="1:16" x14ac:dyDescent="0.45">
      <c r="A1034" s="106" t="s">
        <v>74</v>
      </c>
      <c r="B1034" s="107" t="s">
        <v>585</v>
      </c>
      <c r="C1034" s="108" t="s">
        <v>34</v>
      </c>
      <c r="D1034" s="109">
        <v>36</v>
      </c>
      <c r="E1034" s="110">
        <v>20</v>
      </c>
      <c r="F1034" s="111">
        <v>2</v>
      </c>
      <c r="G1034" s="112">
        <v>30</v>
      </c>
      <c r="H1034" s="68">
        <f t="array" ref="H1034">INDEX('Нормативные затраты по МЗ'!$C$2:$C$132,MATCH(A1034&amp;C1034,'Нормативные затраты по МЗ'!$A$2:$A$132&amp;'Нормативные затраты по МЗ'!$B$2:$B$132,0))</f>
        <v>154.94</v>
      </c>
      <c r="I1034" s="3">
        <f>HLOOKUP($C1034,'Параметры ПФ'!$F$3:$K$4,2,FALSE)</f>
        <v>155.04</v>
      </c>
      <c r="J1034" s="3">
        <f t="shared" si="80"/>
        <v>6197.6</v>
      </c>
      <c r="K1034" s="4">
        <f>IF(J1034&lt;'Параметры ПФ'!$N$7+0.01,'Стандартные программы'!J1034,ROUNDDOWN('Параметры ПФ'!$N$7/IF(H1034=0,I1034,IF(I1034&gt;H1034,H1034,I1034)),0)*IF(H1034=0,I1034,IF(I1034&gt;H1034,H1034,I1034)))</f>
        <v>6197.6</v>
      </c>
      <c r="L1034" s="3">
        <f t="shared" si="81"/>
        <v>185928</v>
      </c>
      <c r="M1034" s="25">
        <f>IF(J1034&lt;'Параметры ПФ'!$N$7+0.01,E1034*F1034*G1034,ROUNDDOWN('Параметры ПФ'!$N$7/IF(H1034=0,I1034,IF(I1034&gt;H1034,H1034,I1034)),0)*G1034)</f>
        <v>1200</v>
      </c>
      <c r="N1034" s="19">
        <f t="shared" si="82"/>
        <v>0</v>
      </c>
      <c r="O1034" s="66" t="b">
        <f t="shared" si="83"/>
        <v>1</v>
      </c>
      <c r="P1034" s="67">
        <f t="shared" si="84"/>
        <v>72</v>
      </c>
    </row>
    <row r="1035" spans="1:16" x14ac:dyDescent="0.45">
      <c r="A1035" s="106" t="s">
        <v>74</v>
      </c>
      <c r="B1035" s="107" t="s">
        <v>585</v>
      </c>
      <c r="C1035" s="108" t="s">
        <v>34</v>
      </c>
      <c r="D1035" s="109">
        <v>36</v>
      </c>
      <c r="E1035" s="110">
        <v>20</v>
      </c>
      <c r="F1035" s="111">
        <v>2</v>
      </c>
      <c r="G1035" s="112">
        <v>30</v>
      </c>
      <c r="H1035" s="68">
        <f t="array" ref="H1035">INDEX('Нормативные затраты по МЗ'!$C$2:$C$132,MATCH(A1035&amp;C1035,'Нормативные затраты по МЗ'!$A$2:$A$132&amp;'Нормативные затраты по МЗ'!$B$2:$B$132,0))</f>
        <v>154.94</v>
      </c>
      <c r="I1035" s="3">
        <f>HLOOKUP($C1035,'Параметры ПФ'!$F$3:$K$4,2,FALSE)</f>
        <v>155.04</v>
      </c>
      <c r="J1035" s="3">
        <f t="shared" si="80"/>
        <v>6197.6</v>
      </c>
      <c r="K1035" s="4">
        <f>IF(J1035&lt;'Параметры ПФ'!$N$7+0.01,'Стандартные программы'!J1035,ROUNDDOWN('Параметры ПФ'!$N$7/IF(H1035=0,I1035,IF(I1035&gt;H1035,H1035,I1035)),0)*IF(H1035=0,I1035,IF(I1035&gt;H1035,H1035,I1035)))</f>
        <v>6197.6</v>
      </c>
      <c r="L1035" s="3">
        <f t="shared" si="81"/>
        <v>185928</v>
      </c>
      <c r="M1035" s="25">
        <f>IF(J1035&lt;'Параметры ПФ'!$N$7+0.01,E1035*F1035*G1035,ROUNDDOWN('Параметры ПФ'!$N$7/IF(H1035=0,I1035,IF(I1035&gt;H1035,H1035,I1035)),0)*G1035)</f>
        <v>1200</v>
      </c>
      <c r="N1035" s="19">
        <f t="shared" si="82"/>
        <v>0</v>
      </c>
      <c r="O1035" s="66" t="b">
        <f t="shared" si="83"/>
        <v>1</v>
      </c>
      <c r="P1035" s="67">
        <f t="shared" si="84"/>
        <v>72</v>
      </c>
    </row>
    <row r="1036" spans="1:16" x14ac:dyDescent="0.45">
      <c r="A1036" s="106" t="s">
        <v>74</v>
      </c>
      <c r="B1036" s="107" t="s">
        <v>585</v>
      </c>
      <c r="C1036" s="108" t="s">
        <v>34</v>
      </c>
      <c r="D1036" s="109">
        <v>36</v>
      </c>
      <c r="E1036" s="110">
        <v>20</v>
      </c>
      <c r="F1036" s="111">
        <v>2</v>
      </c>
      <c r="G1036" s="112">
        <v>31</v>
      </c>
      <c r="H1036" s="68">
        <f t="array" ref="H1036">INDEX('Нормативные затраты по МЗ'!$C$2:$C$132,MATCH(A1036&amp;C1036,'Нормативные затраты по МЗ'!$A$2:$A$132&amp;'Нормативные затраты по МЗ'!$B$2:$B$132,0))</f>
        <v>154.94</v>
      </c>
      <c r="I1036" s="3">
        <f>HLOOKUP($C1036,'Параметры ПФ'!$F$3:$K$4,2,FALSE)</f>
        <v>155.04</v>
      </c>
      <c r="J1036" s="3">
        <f t="shared" si="80"/>
        <v>6197.6</v>
      </c>
      <c r="K1036" s="4">
        <f>IF(J1036&lt;'Параметры ПФ'!$N$7+0.01,'Стандартные программы'!J1036,ROUNDDOWN('Параметры ПФ'!$N$7/IF(H1036=0,I1036,IF(I1036&gt;H1036,H1036,I1036)),0)*IF(H1036=0,I1036,IF(I1036&gt;H1036,H1036,I1036)))</f>
        <v>6197.6</v>
      </c>
      <c r="L1036" s="3">
        <f t="shared" si="81"/>
        <v>192125.6</v>
      </c>
      <c r="M1036" s="25">
        <f>IF(J1036&lt;'Параметры ПФ'!$N$7+0.01,E1036*F1036*G1036,ROUNDDOWN('Параметры ПФ'!$N$7/IF(H1036=0,I1036,IF(I1036&gt;H1036,H1036,I1036)),0)*G1036)</f>
        <v>1240</v>
      </c>
      <c r="N1036" s="19">
        <f t="shared" si="82"/>
        <v>0</v>
      </c>
      <c r="O1036" s="66" t="b">
        <f t="shared" si="83"/>
        <v>1</v>
      </c>
      <c r="P1036" s="67">
        <f t="shared" si="84"/>
        <v>72</v>
      </c>
    </row>
    <row r="1037" spans="1:16" x14ac:dyDescent="0.45">
      <c r="A1037" s="106" t="s">
        <v>74</v>
      </c>
      <c r="B1037" s="107" t="s">
        <v>585</v>
      </c>
      <c r="C1037" s="108" t="s">
        <v>34</v>
      </c>
      <c r="D1037" s="109">
        <v>36</v>
      </c>
      <c r="E1037" s="110">
        <v>20</v>
      </c>
      <c r="F1037" s="111">
        <v>2</v>
      </c>
      <c r="G1037" s="112">
        <v>31</v>
      </c>
      <c r="H1037" s="68">
        <f t="array" ref="H1037">INDEX('Нормативные затраты по МЗ'!$C$2:$C$132,MATCH(A1037&amp;C1037,'Нормативные затраты по МЗ'!$A$2:$A$132&amp;'Нормативные затраты по МЗ'!$B$2:$B$132,0))</f>
        <v>154.94</v>
      </c>
      <c r="I1037" s="3">
        <f>HLOOKUP($C1037,'Параметры ПФ'!$F$3:$K$4,2,FALSE)</f>
        <v>155.04</v>
      </c>
      <c r="J1037" s="3">
        <f t="shared" si="80"/>
        <v>6197.6</v>
      </c>
      <c r="K1037" s="4">
        <f>IF(J1037&lt;'Параметры ПФ'!$N$7+0.01,'Стандартные программы'!J1037,ROUNDDOWN('Параметры ПФ'!$N$7/IF(H1037=0,I1037,IF(I1037&gt;H1037,H1037,I1037)),0)*IF(H1037=0,I1037,IF(I1037&gt;H1037,H1037,I1037)))</f>
        <v>6197.6</v>
      </c>
      <c r="L1037" s="3">
        <f t="shared" si="81"/>
        <v>192125.6</v>
      </c>
      <c r="M1037" s="25">
        <f>IF(J1037&lt;'Параметры ПФ'!$N$7+0.01,E1037*F1037*G1037,ROUNDDOWN('Параметры ПФ'!$N$7/IF(H1037=0,I1037,IF(I1037&gt;H1037,H1037,I1037)),0)*G1037)</f>
        <v>1240</v>
      </c>
      <c r="N1037" s="19">
        <f t="shared" si="82"/>
        <v>0</v>
      </c>
      <c r="O1037" s="66" t="b">
        <f t="shared" si="83"/>
        <v>1</v>
      </c>
      <c r="P1037" s="67">
        <f t="shared" si="84"/>
        <v>72</v>
      </c>
    </row>
    <row r="1038" spans="1:16" x14ac:dyDescent="0.45">
      <c r="A1038" s="106" t="s">
        <v>74</v>
      </c>
      <c r="B1038" s="107" t="s">
        <v>585</v>
      </c>
      <c r="C1038" s="108" t="s">
        <v>34</v>
      </c>
      <c r="D1038" s="109">
        <v>36</v>
      </c>
      <c r="E1038" s="110">
        <v>20</v>
      </c>
      <c r="F1038" s="111">
        <v>2</v>
      </c>
      <c r="G1038" s="112">
        <v>31</v>
      </c>
      <c r="H1038" s="68">
        <f t="array" ref="H1038">INDEX('Нормативные затраты по МЗ'!$C$2:$C$132,MATCH(A1038&amp;C1038,'Нормативные затраты по МЗ'!$A$2:$A$132&amp;'Нормативные затраты по МЗ'!$B$2:$B$132,0))</f>
        <v>154.94</v>
      </c>
      <c r="I1038" s="3">
        <f>HLOOKUP($C1038,'Параметры ПФ'!$F$3:$K$4,2,FALSE)</f>
        <v>155.04</v>
      </c>
      <c r="J1038" s="3">
        <f t="shared" si="80"/>
        <v>6197.6</v>
      </c>
      <c r="K1038" s="4">
        <f>IF(J1038&lt;'Параметры ПФ'!$N$7+0.01,'Стандартные программы'!J1038,ROUNDDOWN('Параметры ПФ'!$N$7/IF(H1038=0,I1038,IF(I1038&gt;H1038,H1038,I1038)),0)*IF(H1038=0,I1038,IF(I1038&gt;H1038,H1038,I1038)))</f>
        <v>6197.6</v>
      </c>
      <c r="L1038" s="3">
        <f t="shared" si="81"/>
        <v>192125.6</v>
      </c>
      <c r="M1038" s="25">
        <f>IF(J1038&lt;'Параметры ПФ'!$N$7+0.01,E1038*F1038*G1038,ROUNDDOWN('Параметры ПФ'!$N$7/IF(H1038=0,I1038,IF(I1038&gt;H1038,H1038,I1038)),0)*G1038)</f>
        <v>1240</v>
      </c>
      <c r="N1038" s="19">
        <f t="shared" si="82"/>
        <v>0</v>
      </c>
      <c r="O1038" s="66" t="b">
        <f t="shared" si="83"/>
        <v>1</v>
      </c>
      <c r="P1038" s="67">
        <f t="shared" si="84"/>
        <v>72</v>
      </c>
    </row>
    <row r="1039" spans="1:16" x14ac:dyDescent="0.45">
      <c r="A1039" s="106" t="s">
        <v>74</v>
      </c>
      <c r="B1039" s="107" t="s">
        <v>585</v>
      </c>
      <c r="C1039" s="108" t="s">
        <v>34</v>
      </c>
      <c r="D1039" s="109">
        <v>36</v>
      </c>
      <c r="E1039" s="110">
        <v>20</v>
      </c>
      <c r="F1039" s="111">
        <v>2</v>
      </c>
      <c r="G1039" s="112">
        <v>31</v>
      </c>
      <c r="H1039" s="68">
        <f t="array" ref="H1039">INDEX('Нормативные затраты по МЗ'!$C$2:$C$132,MATCH(A1039&amp;C1039,'Нормативные затраты по МЗ'!$A$2:$A$132&amp;'Нормативные затраты по МЗ'!$B$2:$B$132,0))</f>
        <v>154.94</v>
      </c>
      <c r="I1039" s="3">
        <f>HLOOKUP($C1039,'Параметры ПФ'!$F$3:$K$4,2,FALSE)</f>
        <v>155.04</v>
      </c>
      <c r="J1039" s="3">
        <f t="shared" si="80"/>
        <v>6197.6</v>
      </c>
      <c r="K1039" s="4">
        <f>IF(J1039&lt;'Параметры ПФ'!$N$7+0.01,'Стандартные программы'!J1039,ROUNDDOWN('Параметры ПФ'!$N$7/IF(H1039=0,I1039,IF(I1039&gt;H1039,H1039,I1039)),0)*IF(H1039=0,I1039,IF(I1039&gt;H1039,H1039,I1039)))</f>
        <v>6197.6</v>
      </c>
      <c r="L1039" s="3">
        <f t="shared" si="81"/>
        <v>192125.6</v>
      </c>
      <c r="M1039" s="25">
        <f>IF(J1039&lt;'Параметры ПФ'!$N$7+0.01,E1039*F1039*G1039,ROUNDDOWN('Параметры ПФ'!$N$7/IF(H1039=0,I1039,IF(I1039&gt;H1039,H1039,I1039)),0)*G1039)</f>
        <v>1240</v>
      </c>
      <c r="N1039" s="19">
        <f t="shared" si="82"/>
        <v>0</v>
      </c>
      <c r="O1039" s="66" t="b">
        <f t="shared" si="83"/>
        <v>1</v>
      </c>
      <c r="P1039" s="67">
        <f t="shared" si="84"/>
        <v>72</v>
      </c>
    </row>
    <row r="1040" spans="1:16" x14ac:dyDescent="0.45">
      <c r="A1040" s="106" t="s">
        <v>74</v>
      </c>
      <c r="B1040" s="107" t="s">
        <v>585</v>
      </c>
      <c r="C1040" s="108" t="s">
        <v>34</v>
      </c>
      <c r="D1040" s="109">
        <v>36</v>
      </c>
      <c r="E1040" s="110">
        <v>20</v>
      </c>
      <c r="F1040" s="111">
        <v>2</v>
      </c>
      <c r="G1040" s="112">
        <v>31</v>
      </c>
      <c r="H1040" s="68">
        <f t="array" ref="H1040">INDEX('Нормативные затраты по МЗ'!$C$2:$C$132,MATCH(A1040&amp;C1040,'Нормативные затраты по МЗ'!$A$2:$A$132&amp;'Нормативные затраты по МЗ'!$B$2:$B$132,0))</f>
        <v>154.94</v>
      </c>
      <c r="I1040" s="3">
        <f>HLOOKUP($C1040,'Параметры ПФ'!$F$3:$K$4,2,FALSE)</f>
        <v>155.04</v>
      </c>
      <c r="J1040" s="3">
        <f t="shared" si="80"/>
        <v>6197.6</v>
      </c>
      <c r="K1040" s="4">
        <f>IF(J1040&lt;'Параметры ПФ'!$N$7+0.01,'Стандартные программы'!J1040,ROUNDDOWN('Параметры ПФ'!$N$7/IF(H1040=0,I1040,IF(I1040&gt;H1040,H1040,I1040)),0)*IF(H1040=0,I1040,IF(I1040&gt;H1040,H1040,I1040)))</f>
        <v>6197.6</v>
      </c>
      <c r="L1040" s="3">
        <f t="shared" si="81"/>
        <v>192125.6</v>
      </c>
      <c r="M1040" s="25">
        <f>IF(J1040&lt;'Параметры ПФ'!$N$7+0.01,E1040*F1040*G1040,ROUNDDOWN('Параметры ПФ'!$N$7/IF(H1040=0,I1040,IF(I1040&gt;H1040,H1040,I1040)),0)*G1040)</f>
        <v>1240</v>
      </c>
      <c r="N1040" s="19">
        <f t="shared" si="82"/>
        <v>0</v>
      </c>
      <c r="O1040" s="66" t="b">
        <f t="shared" si="83"/>
        <v>1</v>
      </c>
      <c r="P1040" s="67">
        <f t="shared" si="84"/>
        <v>72</v>
      </c>
    </row>
    <row r="1041" spans="1:16" x14ac:dyDescent="0.45">
      <c r="A1041" s="106" t="s">
        <v>74</v>
      </c>
      <c r="B1041" s="107" t="s">
        <v>585</v>
      </c>
      <c r="C1041" s="108" t="s">
        <v>34</v>
      </c>
      <c r="D1041" s="109">
        <v>36</v>
      </c>
      <c r="E1041" s="110">
        <v>20</v>
      </c>
      <c r="F1041" s="111">
        <v>2</v>
      </c>
      <c r="G1041" s="112">
        <v>31</v>
      </c>
      <c r="H1041" s="68">
        <f t="array" ref="H1041">INDEX('Нормативные затраты по МЗ'!$C$2:$C$132,MATCH(A1041&amp;C1041,'Нормативные затраты по МЗ'!$A$2:$A$132&amp;'Нормативные затраты по МЗ'!$B$2:$B$132,0))</f>
        <v>154.94</v>
      </c>
      <c r="I1041" s="3">
        <f>HLOOKUP($C1041,'Параметры ПФ'!$F$3:$K$4,2,FALSE)</f>
        <v>155.04</v>
      </c>
      <c r="J1041" s="3">
        <f t="shared" si="80"/>
        <v>6197.6</v>
      </c>
      <c r="K1041" s="4">
        <f>IF(J1041&lt;'Параметры ПФ'!$N$7+0.01,'Стандартные программы'!J1041,ROUNDDOWN('Параметры ПФ'!$N$7/IF(H1041=0,I1041,IF(I1041&gt;H1041,H1041,I1041)),0)*IF(H1041=0,I1041,IF(I1041&gt;H1041,H1041,I1041)))</f>
        <v>6197.6</v>
      </c>
      <c r="L1041" s="3">
        <f t="shared" si="81"/>
        <v>192125.6</v>
      </c>
      <c r="M1041" s="25">
        <f>IF(J1041&lt;'Параметры ПФ'!$N$7+0.01,E1041*F1041*G1041,ROUNDDOWN('Параметры ПФ'!$N$7/IF(H1041=0,I1041,IF(I1041&gt;H1041,H1041,I1041)),0)*G1041)</f>
        <v>1240</v>
      </c>
      <c r="N1041" s="19">
        <f t="shared" si="82"/>
        <v>0</v>
      </c>
      <c r="O1041" s="66" t="b">
        <f t="shared" si="83"/>
        <v>1</v>
      </c>
      <c r="P1041" s="67">
        <f t="shared" si="84"/>
        <v>72</v>
      </c>
    </row>
    <row r="1042" spans="1:16" x14ac:dyDescent="0.45">
      <c r="A1042" s="106" t="s">
        <v>74</v>
      </c>
      <c r="B1042" s="107" t="s">
        <v>585</v>
      </c>
      <c r="C1042" s="108" t="s">
        <v>34</v>
      </c>
      <c r="D1042" s="109">
        <v>36</v>
      </c>
      <c r="E1042" s="110">
        <v>20</v>
      </c>
      <c r="F1042" s="111">
        <v>2</v>
      </c>
      <c r="G1042" s="112">
        <v>31</v>
      </c>
      <c r="H1042" s="68">
        <f t="array" ref="H1042">INDEX('Нормативные затраты по МЗ'!$C$2:$C$132,MATCH(A1042&amp;C1042,'Нормативные затраты по МЗ'!$A$2:$A$132&amp;'Нормативные затраты по МЗ'!$B$2:$B$132,0))</f>
        <v>154.94</v>
      </c>
      <c r="I1042" s="3">
        <f>HLOOKUP($C1042,'Параметры ПФ'!$F$3:$K$4,2,FALSE)</f>
        <v>155.04</v>
      </c>
      <c r="J1042" s="3">
        <f t="shared" si="80"/>
        <v>6197.6</v>
      </c>
      <c r="K1042" s="4">
        <f>IF(J1042&lt;'Параметры ПФ'!$N$7+0.01,'Стандартные программы'!J1042,ROUNDDOWN('Параметры ПФ'!$N$7/IF(H1042=0,I1042,IF(I1042&gt;H1042,H1042,I1042)),0)*IF(H1042=0,I1042,IF(I1042&gt;H1042,H1042,I1042)))</f>
        <v>6197.6</v>
      </c>
      <c r="L1042" s="3">
        <f t="shared" si="81"/>
        <v>192125.6</v>
      </c>
      <c r="M1042" s="25">
        <f>IF(J1042&lt;'Параметры ПФ'!$N$7+0.01,E1042*F1042*G1042,ROUNDDOWN('Параметры ПФ'!$N$7/IF(H1042=0,I1042,IF(I1042&gt;H1042,H1042,I1042)),0)*G1042)</f>
        <v>1240</v>
      </c>
      <c r="N1042" s="19">
        <f t="shared" si="82"/>
        <v>0</v>
      </c>
      <c r="O1042" s="66" t="b">
        <f t="shared" si="83"/>
        <v>1</v>
      </c>
      <c r="P1042" s="67">
        <f t="shared" si="84"/>
        <v>72</v>
      </c>
    </row>
    <row r="1043" spans="1:16" x14ac:dyDescent="0.45">
      <c r="A1043" s="106" t="s">
        <v>74</v>
      </c>
      <c r="B1043" s="107" t="s">
        <v>585</v>
      </c>
      <c r="C1043" s="108" t="s">
        <v>34</v>
      </c>
      <c r="D1043" s="109">
        <v>36</v>
      </c>
      <c r="E1043" s="110">
        <v>20</v>
      </c>
      <c r="F1043" s="111">
        <v>2</v>
      </c>
      <c r="G1043" s="112">
        <v>31</v>
      </c>
      <c r="H1043" s="68">
        <f t="array" ref="H1043">INDEX('Нормативные затраты по МЗ'!$C$2:$C$132,MATCH(A1043&amp;C1043,'Нормативные затраты по МЗ'!$A$2:$A$132&amp;'Нормативные затраты по МЗ'!$B$2:$B$132,0))</f>
        <v>154.94</v>
      </c>
      <c r="I1043" s="3">
        <f>HLOOKUP($C1043,'Параметры ПФ'!$F$3:$K$4,2,FALSE)</f>
        <v>155.04</v>
      </c>
      <c r="J1043" s="3">
        <f t="shared" si="80"/>
        <v>6197.6</v>
      </c>
      <c r="K1043" s="4">
        <f>IF(J1043&lt;'Параметры ПФ'!$N$7+0.01,'Стандартные программы'!J1043,ROUNDDOWN('Параметры ПФ'!$N$7/IF(H1043=0,I1043,IF(I1043&gt;H1043,H1043,I1043)),0)*IF(H1043=0,I1043,IF(I1043&gt;H1043,H1043,I1043)))</f>
        <v>6197.6</v>
      </c>
      <c r="L1043" s="3">
        <f t="shared" si="81"/>
        <v>192125.6</v>
      </c>
      <c r="M1043" s="25">
        <f>IF(J1043&lt;'Параметры ПФ'!$N$7+0.01,E1043*F1043*G1043,ROUNDDOWN('Параметры ПФ'!$N$7/IF(H1043=0,I1043,IF(I1043&gt;H1043,H1043,I1043)),0)*G1043)</f>
        <v>1240</v>
      </c>
      <c r="N1043" s="19">
        <f t="shared" si="82"/>
        <v>0</v>
      </c>
      <c r="O1043" s="66" t="b">
        <f t="shared" si="83"/>
        <v>1</v>
      </c>
      <c r="P1043" s="67">
        <f t="shared" si="84"/>
        <v>72</v>
      </c>
    </row>
    <row r="1044" spans="1:16" x14ac:dyDescent="0.45">
      <c r="A1044" s="106" t="s">
        <v>74</v>
      </c>
      <c r="B1044" s="107" t="s">
        <v>585</v>
      </c>
      <c r="C1044" s="108" t="s">
        <v>34</v>
      </c>
      <c r="D1044" s="109">
        <v>36</v>
      </c>
      <c r="E1044" s="110">
        <v>20</v>
      </c>
      <c r="F1044" s="111">
        <v>2</v>
      </c>
      <c r="G1044" s="112">
        <v>31</v>
      </c>
      <c r="H1044" s="68">
        <f t="array" ref="H1044">INDEX('Нормативные затраты по МЗ'!$C$2:$C$132,MATCH(A1044&amp;C1044,'Нормативные затраты по МЗ'!$A$2:$A$132&amp;'Нормативные затраты по МЗ'!$B$2:$B$132,0))</f>
        <v>154.94</v>
      </c>
      <c r="I1044" s="3">
        <f>HLOOKUP($C1044,'Параметры ПФ'!$F$3:$K$4,2,FALSE)</f>
        <v>155.04</v>
      </c>
      <c r="J1044" s="3">
        <f t="shared" si="80"/>
        <v>6197.6</v>
      </c>
      <c r="K1044" s="4">
        <f>IF(J1044&lt;'Параметры ПФ'!$N$7+0.01,'Стандартные программы'!J1044,ROUNDDOWN('Параметры ПФ'!$N$7/IF(H1044=0,I1044,IF(I1044&gt;H1044,H1044,I1044)),0)*IF(H1044=0,I1044,IF(I1044&gt;H1044,H1044,I1044)))</f>
        <v>6197.6</v>
      </c>
      <c r="L1044" s="3">
        <f t="shared" si="81"/>
        <v>192125.6</v>
      </c>
      <c r="M1044" s="25">
        <f>IF(J1044&lt;'Параметры ПФ'!$N$7+0.01,E1044*F1044*G1044,ROUNDDOWN('Параметры ПФ'!$N$7/IF(H1044=0,I1044,IF(I1044&gt;H1044,H1044,I1044)),0)*G1044)</f>
        <v>1240</v>
      </c>
      <c r="N1044" s="19">
        <f t="shared" si="82"/>
        <v>0</v>
      </c>
      <c r="O1044" s="66" t="b">
        <f t="shared" si="83"/>
        <v>1</v>
      </c>
      <c r="P1044" s="67">
        <f t="shared" si="84"/>
        <v>72</v>
      </c>
    </row>
    <row r="1045" spans="1:16" x14ac:dyDescent="0.45">
      <c r="A1045" s="106" t="s">
        <v>74</v>
      </c>
      <c r="B1045" s="107" t="s">
        <v>585</v>
      </c>
      <c r="C1045" s="108" t="s">
        <v>34</v>
      </c>
      <c r="D1045" s="109">
        <v>36</v>
      </c>
      <c r="E1045" s="110">
        <v>20</v>
      </c>
      <c r="F1045" s="111">
        <v>2</v>
      </c>
      <c r="G1045" s="112">
        <v>31</v>
      </c>
      <c r="H1045" s="68">
        <f t="array" ref="H1045">INDEX('Нормативные затраты по МЗ'!$C$2:$C$132,MATCH(A1045&amp;C1045,'Нормативные затраты по МЗ'!$A$2:$A$132&amp;'Нормативные затраты по МЗ'!$B$2:$B$132,0))</f>
        <v>154.94</v>
      </c>
      <c r="I1045" s="3">
        <f>HLOOKUP($C1045,'Параметры ПФ'!$F$3:$K$4,2,FALSE)</f>
        <v>155.04</v>
      </c>
      <c r="J1045" s="3">
        <f t="shared" si="80"/>
        <v>6197.6</v>
      </c>
      <c r="K1045" s="4">
        <f>IF(J1045&lt;'Параметры ПФ'!$N$7+0.01,'Стандартные программы'!J1045,ROUNDDOWN('Параметры ПФ'!$N$7/IF(H1045=0,I1045,IF(I1045&gt;H1045,H1045,I1045)),0)*IF(H1045=0,I1045,IF(I1045&gt;H1045,H1045,I1045)))</f>
        <v>6197.6</v>
      </c>
      <c r="L1045" s="3">
        <f t="shared" si="81"/>
        <v>192125.6</v>
      </c>
      <c r="M1045" s="25">
        <f>IF(J1045&lt;'Параметры ПФ'!$N$7+0.01,E1045*F1045*G1045,ROUNDDOWN('Параметры ПФ'!$N$7/IF(H1045=0,I1045,IF(I1045&gt;H1045,H1045,I1045)),0)*G1045)</f>
        <v>1240</v>
      </c>
      <c r="N1045" s="19">
        <f t="shared" si="82"/>
        <v>0</v>
      </c>
      <c r="O1045" s="66" t="b">
        <f t="shared" si="83"/>
        <v>1</v>
      </c>
      <c r="P1045" s="67">
        <f t="shared" si="84"/>
        <v>72</v>
      </c>
    </row>
    <row r="1046" spans="1:16" x14ac:dyDescent="0.45">
      <c r="A1046" s="106" t="s">
        <v>74</v>
      </c>
      <c r="B1046" s="107" t="s">
        <v>585</v>
      </c>
      <c r="C1046" s="108" t="s">
        <v>34</v>
      </c>
      <c r="D1046" s="109">
        <v>36</v>
      </c>
      <c r="E1046" s="110">
        <v>20</v>
      </c>
      <c r="F1046" s="111">
        <v>2</v>
      </c>
      <c r="G1046" s="112">
        <v>31</v>
      </c>
      <c r="H1046" s="68">
        <f t="array" ref="H1046">INDEX('Нормативные затраты по МЗ'!$C$2:$C$132,MATCH(A1046&amp;C1046,'Нормативные затраты по МЗ'!$A$2:$A$132&amp;'Нормативные затраты по МЗ'!$B$2:$B$132,0))</f>
        <v>154.94</v>
      </c>
      <c r="I1046" s="3">
        <f>HLOOKUP($C1046,'Параметры ПФ'!$F$3:$K$4,2,FALSE)</f>
        <v>155.04</v>
      </c>
      <c r="J1046" s="3">
        <f t="shared" si="80"/>
        <v>6197.6</v>
      </c>
      <c r="K1046" s="4">
        <f>IF(J1046&lt;'Параметры ПФ'!$N$7+0.01,'Стандартные программы'!J1046,ROUNDDOWN('Параметры ПФ'!$N$7/IF(H1046=0,I1046,IF(I1046&gt;H1046,H1046,I1046)),0)*IF(H1046=0,I1046,IF(I1046&gt;H1046,H1046,I1046)))</f>
        <v>6197.6</v>
      </c>
      <c r="L1046" s="3">
        <f t="shared" si="81"/>
        <v>192125.6</v>
      </c>
      <c r="M1046" s="25">
        <f>IF(J1046&lt;'Параметры ПФ'!$N$7+0.01,E1046*F1046*G1046,ROUNDDOWN('Параметры ПФ'!$N$7/IF(H1046=0,I1046,IF(I1046&gt;H1046,H1046,I1046)),0)*G1046)</f>
        <v>1240</v>
      </c>
      <c r="N1046" s="19">
        <f t="shared" si="82"/>
        <v>0</v>
      </c>
      <c r="O1046" s="66" t="b">
        <f t="shared" si="83"/>
        <v>1</v>
      </c>
      <c r="P1046" s="67">
        <f t="shared" si="84"/>
        <v>72</v>
      </c>
    </row>
    <row r="1047" spans="1:16" x14ac:dyDescent="0.45">
      <c r="A1047" s="106" t="s">
        <v>74</v>
      </c>
      <c r="B1047" s="107" t="s">
        <v>585</v>
      </c>
      <c r="C1047" s="108" t="s">
        <v>34</v>
      </c>
      <c r="D1047" s="109">
        <v>36</v>
      </c>
      <c r="E1047" s="110">
        <v>20</v>
      </c>
      <c r="F1047" s="111">
        <v>2</v>
      </c>
      <c r="G1047" s="112">
        <v>31</v>
      </c>
      <c r="H1047" s="68">
        <f t="array" ref="H1047">INDEX('Нормативные затраты по МЗ'!$C$2:$C$132,MATCH(A1047&amp;C1047,'Нормативные затраты по МЗ'!$A$2:$A$132&amp;'Нормативные затраты по МЗ'!$B$2:$B$132,0))</f>
        <v>154.94</v>
      </c>
      <c r="I1047" s="3">
        <f>HLOOKUP($C1047,'Параметры ПФ'!$F$3:$K$4,2,FALSE)</f>
        <v>155.04</v>
      </c>
      <c r="J1047" s="3">
        <f t="shared" si="80"/>
        <v>6197.6</v>
      </c>
      <c r="K1047" s="4">
        <f>IF(J1047&lt;'Параметры ПФ'!$N$7+0.01,'Стандартные программы'!J1047,ROUNDDOWN('Параметры ПФ'!$N$7/IF(H1047=0,I1047,IF(I1047&gt;H1047,H1047,I1047)),0)*IF(H1047=0,I1047,IF(I1047&gt;H1047,H1047,I1047)))</f>
        <v>6197.6</v>
      </c>
      <c r="L1047" s="3">
        <f t="shared" si="81"/>
        <v>192125.6</v>
      </c>
      <c r="M1047" s="25">
        <f>IF(J1047&lt;'Параметры ПФ'!$N$7+0.01,E1047*F1047*G1047,ROUNDDOWN('Параметры ПФ'!$N$7/IF(H1047=0,I1047,IF(I1047&gt;H1047,H1047,I1047)),0)*G1047)</f>
        <v>1240</v>
      </c>
      <c r="N1047" s="19">
        <f t="shared" si="82"/>
        <v>0</v>
      </c>
      <c r="O1047" s="66" t="b">
        <f t="shared" si="83"/>
        <v>1</v>
      </c>
      <c r="P1047" s="67">
        <f t="shared" si="84"/>
        <v>72</v>
      </c>
    </row>
    <row r="1048" spans="1:16" x14ac:dyDescent="0.45">
      <c r="A1048" s="106" t="s">
        <v>74</v>
      </c>
      <c r="B1048" s="107" t="s">
        <v>586</v>
      </c>
      <c r="C1048" s="108" t="s">
        <v>15</v>
      </c>
      <c r="D1048" s="109">
        <v>36</v>
      </c>
      <c r="E1048" s="110">
        <v>20</v>
      </c>
      <c r="F1048" s="111">
        <v>2</v>
      </c>
      <c r="G1048" s="123">
        <v>20</v>
      </c>
      <c r="H1048" s="68">
        <f t="array" ref="H1048">INDEX('Нормативные затраты по МЗ'!$C$2:$C$132,MATCH(A1048&amp;C1048,'Нормативные затраты по МЗ'!$A$2:$A$132&amp;'Нормативные затраты по МЗ'!$B$2:$B$132,0))</f>
        <v>154.94</v>
      </c>
      <c r="I1048" s="3">
        <f>HLOOKUP($C1048,'Параметры ПФ'!$F$3:$K$4,2,FALSE)</f>
        <v>155.04</v>
      </c>
      <c r="J1048" s="3">
        <f t="shared" si="80"/>
        <v>6197.6</v>
      </c>
      <c r="K1048" s="4">
        <f>IF(J1048&lt;'Параметры ПФ'!$N$7+0.01,'Стандартные программы'!J1048,ROUNDDOWN('Параметры ПФ'!$N$7/IF(H1048=0,I1048,IF(I1048&gt;H1048,H1048,I1048)),0)*IF(H1048=0,I1048,IF(I1048&gt;H1048,H1048,I1048)))</f>
        <v>6197.6</v>
      </c>
      <c r="L1048" s="3">
        <f t="shared" si="81"/>
        <v>123952</v>
      </c>
      <c r="M1048" s="25">
        <f>IF(J1048&lt;'Параметры ПФ'!$N$7+0.01,E1048*F1048*G1048,ROUNDDOWN('Параметры ПФ'!$N$7/IF(H1048=0,I1048,IF(I1048&gt;H1048,H1048,I1048)),0)*G1048)</f>
        <v>800</v>
      </c>
      <c r="N1048" s="19">
        <f t="shared" si="82"/>
        <v>0</v>
      </c>
      <c r="O1048" s="66" t="b">
        <f t="shared" si="83"/>
        <v>1</v>
      </c>
      <c r="P1048" s="67">
        <f t="shared" si="84"/>
        <v>72</v>
      </c>
    </row>
    <row r="1049" spans="1:16" x14ac:dyDescent="0.45">
      <c r="A1049" s="106" t="s">
        <v>74</v>
      </c>
      <c r="B1049" s="107" t="s">
        <v>587</v>
      </c>
      <c r="C1049" s="108" t="s">
        <v>34</v>
      </c>
      <c r="D1049" s="109">
        <v>36</v>
      </c>
      <c r="E1049" s="110">
        <v>20</v>
      </c>
      <c r="F1049" s="111">
        <v>2</v>
      </c>
      <c r="G1049" s="112">
        <v>30</v>
      </c>
      <c r="H1049" s="68">
        <f t="array" ref="H1049">INDEX('Нормативные затраты по МЗ'!$C$2:$C$132,MATCH(A1049&amp;C1049,'Нормативные затраты по МЗ'!$A$2:$A$132&amp;'Нормативные затраты по МЗ'!$B$2:$B$132,0))</f>
        <v>154.94</v>
      </c>
      <c r="I1049" s="3">
        <f>HLOOKUP($C1049,'Параметры ПФ'!$F$3:$K$4,2,FALSE)</f>
        <v>155.04</v>
      </c>
      <c r="J1049" s="3">
        <f t="shared" si="80"/>
        <v>6197.6</v>
      </c>
      <c r="K1049" s="4">
        <f>IF(J1049&lt;'Параметры ПФ'!$N$7+0.01,'Стандартные программы'!J1049,ROUNDDOWN('Параметры ПФ'!$N$7/IF(H1049=0,I1049,IF(I1049&gt;H1049,H1049,I1049)),0)*IF(H1049=0,I1049,IF(I1049&gt;H1049,H1049,I1049)))</f>
        <v>6197.6</v>
      </c>
      <c r="L1049" s="3">
        <f t="shared" si="81"/>
        <v>185928</v>
      </c>
      <c r="M1049" s="25">
        <f>IF(J1049&lt;'Параметры ПФ'!$N$7+0.01,E1049*F1049*G1049,ROUNDDOWN('Параметры ПФ'!$N$7/IF(H1049=0,I1049,IF(I1049&gt;H1049,H1049,I1049)),0)*G1049)</f>
        <v>1200</v>
      </c>
      <c r="N1049" s="19">
        <f t="shared" si="82"/>
        <v>0</v>
      </c>
      <c r="O1049" s="66" t="b">
        <f t="shared" si="83"/>
        <v>1</v>
      </c>
      <c r="P1049" s="67">
        <f t="shared" si="84"/>
        <v>72</v>
      </c>
    </row>
    <row r="1050" spans="1:16" x14ac:dyDescent="0.45">
      <c r="A1050" s="106" t="s">
        <v>74</v>
      </c>
      <c r="B1050" s="107" t="s">
        <v>588</v>
      </c>
      <c r="C1050" s="108" t="s">
        <v>34</v>
      </c>
      <c r="D1050" s="109">
        <v>36</v>
      </c>
      <c r="E1050" s="110">
        <v>20</v>
      </c>
      <c r="F1050" s="111">
        <v>2</v>
      </c>
      <c r="G1050" s="123">
        <v>10</v>
      </c>
      <c r="H1050" s="68">
        <f t="array" ref="H1050">INDEX('Нормативные затраты по МЗ'!$C$2:$C$132,MATCH(A1050&amp;C1050,'Нормативные затраты по МЗ'!$A$2:$A$132&amp;'Нормативные затраты по МЗ'!$B$2:$B$132,0))</f>
        <v>154.94</v>
      </c>
      <c r="I1050" s="3">
        <f>HLOOKUP($C1050,'Параметры ПФ'!$F$3:$K$4,2,FALSE)</f>
        <v>155.04</v>
      </c>
      <c r="J1050" s="3">
        <f t="shared" si="80"/>
        <v>6197.6</v>
      </c>
      <c r="K1050" s="4">
        <f>IF(J1050&lt;'Параметры ПФ'!$N$7+0.01,'Стандартные программы'!J1050,ROUNDDOWN('Параметры ПФ'!$N$7/IF(H1050=0,I1050,IF(I1050&gt;H1050,H1050,I1050)),0)*IF(H1050=0,I1050,IF(I1050&gt;H1050,H1050,I1050)))</f>
        <v>6197.6</v>
      </c>
      <c r="L1050" s="3">
        <f t="shared" si="81"/>
        <v>61976</v>
      </c>
      <c r="M1050" s="25">
        <f>IF(J1050&lt;'Параметры ПФ'!$N$7+0.01,E1050*F1050*G1050,ROUNDDOWN('Параметры ПФ'!$N$7/IF(H1050=0,I1050,IF(I1050&gt;H1050,H1050,I1050)),0)*G1050)</f>
        <v>400</v>
      </c>
      <c r="N1050" s="19">
        <f t="shared" si="82"/>
        <v>0</v>
      </c>
      <c r="O1050" s="66" t="b">
        <f t="shared" si="83"/>
        <v>1</v>
      </c>
      <c r="P1050" s="67">
        <f t="shared" si="84"/>
        <v>72</v>
      </c>
    </row>
    <row r="1051" spans="1:16" x14ac:dyDescent="0.45">
      <c r="A1051" s="106" t="s">
        <v>74</v>
      </c>
      <c r="B1051" s="107" t="s">
        <v>589</v>
      </c>
      <c r="C1051" s="108" t="s">
        <v>34</v>
      </c>
      <c r="D1051" s="109">
        <v>36</v>
      </c>
      <c r="E1051" s="110">
        <v>20</v>
      </c>
      <c r="F1051" s="111">
        <v>2</v>
      </c>
      <c r="G1051" s="123">
        <v>10</v>
      </c>
      <c r="H1051" s="68">
        <f t="array" ref="H1051">INDEX('Нормативные затраты по МЗ'!$C$2:$C$132,MATCH(A1051&amp;C1051,'Нормативные затраты по МЗ'!$A$2:$A$132&amp;'Нормативные затраты по МЗ'!$B$2:$B$132,0))</f>
        <v>154.94</v>
      </c>
      <c r="I1051" s="3">
        <f>HLOOKUP($C1051,'Параметры ПФ'!$F$3:$K$4,2,FALSE)</f>
        <v>155.04</v>
      </c>
      <c r="J1051" s="3">
        <f t="shared" si="80"/>
        <v>6197.6</v>
      </c>
      <c r="K1051" s="4">
        <f>IF(J1051&lt;'Параметры ПФ'!$N$7+0.01,'Стандартные программы'!J1051,ROUNDDOWN('Параметры ПФ'!$N$7/IF(H1051=0,I1051,IF(I1051&gt;H1051,H1051,I1051)),0)*IF(H1051=0,I1051,IF(I1051&gt;H1051,H1051,I1051)))</f>
        <v>6197.6</v>
      </c>
      <c r="L1051" s="3">
        <f t="shared" si="81"/>
        <v>61976</v>
      </c>
      <c r="M1051" s="25">
        <f>IF(J1051&lt;'Параметры ПФ'!$N$7+0.01,E1051*F1051*G1051,ROUNDDOWN('Параметры ПФ'!$N$7/IF(H1051=0,I1051,IF(I1051&gt;H1051,H1051,I1051)),0)*G1051)</f>
        <v>400</v>
      </c>
      <c r="N1051" s="19">
        <f t="shared" si="82"/>
        <v>0</v>
      </c>
      <c r="O1051" s="66" t="b">
        <f t="shared" si="83"/>
        <v>1</v>
      </c>
      <c r="P1051" s="67">
        <f t="shared" si="84"/>
        <v>72</v>
      </c>
    </row>
    <row r="1052" spans="1:16" x14ac:dyDescent="0.45">
      <c r="A1052" s="106" t="s">
        <v>74</v>
      </c>
      <c r="B1052" s="107" t="s">
        <v>590</v>
      </c>
      <c r="C1052" s="108" t="s">
        <v>34</v>
      </c>
      <c r="D1052" s="109">
        <v>36</v>
      </c>
      <c r="E1052" s="110">
        <v>20</v>
      </c>
      <c r="F1052" s="111">
        <v>2</v>
      </c>
      <c r="G1052" s="112">
        <v>15</v>
      </c>
      <c r="H1052" s="68">
        <f t="array" ref="H1052">INDEX('Нормативные затраты по МЗ'!$C$2:$C$132,MATCH(A1052&amp;C1052,'Нормативные затраты по МЗ'!$A$2:$A$132&amp;'Нормативные затраты по МЗ'!$B$2:$B$132,0))</f>
        <v>154.94</v>
      </c>
      <c r="I1052" s="3">
        <f>HLOOKUP($C1052,'Параметры ПФ'!$F$3:$K$4,2,FALSE)</f>
        <v>155.04</v>
      </c>
      <c r="J1052" s="3">
        <f t="shared" si="80"/>
        <v>6197.6</v>
      </c>
      <c r="K1052" s="4">
        <f>IF(J1052&lt;'Параметры ПФ'!$N$7+0.01,'Стандартные программы'!J1052,ROUNDDOWN('Параметры ПФ'!$N$7/IF(H1052=0,I1052,IF(I1052&gt;H1052,H1052,I1052)),0)*IF(H1052=0,I1052,IF(I1052&gt;H1052,H1052,I1052)))</f>
        <v>6197.6</v>
      </c>
      <c r="L1052" s="3">
        <f t="shared" si="81"/>
        <v>92964</v>
      </c>
      <c r="M1052" s="25">
        <f>IF(J1052&lt;'Параметры ПФ'!$N$7+0.01,E1052*F1052*G1052,ROUNDDOWN('Параметры ПФ'!$N$7/IF(H1052=0,I1052,IF(I1052&gt;H1052,H1052,I1052)),0)*G1052)</f>
        <v>600</v>
      </c>
      <c r="N1052" s="19">
        <f t="shared" si="82"/>
        <v>0</v>
      </c>
      <c r="O1052" s="66" t="b">
        <f t="shared" si="83"/>
        <v>1</v>
      </c>
      <c r="P1052" s="67">
        <f t="shared" si="84"/>
        <v>72</v>
      </c>
    </row>
    <row r="1053" spans="1:16" x14ac:dyDescent="0.45">
      <c r="A1053" s="106" t="s">
        <v>74</v>
      </c>
      <c r="B1053" s="107" t="s">
        <v>591</v>
      </c>
      <c r="C1053" s="108" t="s">
        <v>34</v>
      </c>
      <c r="D1053" s="109">
        <v>36</v>
      </c>
      <c r="E1053" s="110">
        <v>20</v>
      </c>
      <c r="F1053" s="111">
        <v>2</v>
      </c>
      <c r="G1053" s="112">
        <v>15</v>
      </c>
      <c r="H1053" s="68">
        <f t="array" ref="H1053">INDEX('Нормативные затраты по МЗ'!$C$2:$C$132,MATCH(A1053&amp;C1053,'Нормативные затраты по МЗ'!$A$2:$A$132&amp;'Нормативные затраты по МЗ'!$B$2:$B$132,0))</f>
        <v>154.94</v>
      </c>
      <c r="I1053" s="3">
        <f>HLOOKUP($C1053,'Параметры ПФ'!$F$3:$K$4,2,FALSE)</f>
        <v>155.04</v>
      </c>
      <c r="J1053" s="3">
        <f t="shared" si="80"/>
        <v>6197.6</v>
      </c>
      <c r="K1053" s="4">
        <f>IF(J1053&lt;'Параметры ПФ'!$N$7+0.01,'Стандартные программы'!J1053,ROUNDDOWN('Параметры ПФ'!$N$7/IF(H1053=0,I1053,IF(I1053&gt;H1053,H1053,I1053)),0)*IF(H1053=0,I1053,IF(I1053&gt;H1053,H1053,I1053)))</f>
        <v>6197.6</v>
      </c>
      <c r="L1053" s="3">
        <f t="shared" si="81"/>
        <v>92964</v>
      </c>
      <c r="M1053" s="25">
        <f>IF(J1053&lt;'Параметры ПФ'!$N$7+0.01,E1053*F1053*G1053,ROUNDDOWN('Параметры ПФ'!$N$7/IF(H1053=0,I1053,IF(I1053&gt;H1053,H1053,I1053)),0)*G1053)</f>
        <v>600</v>
      </c>
      <c r="N1053" s="19">
        <f t="shared" si="82"/>
        <v>0</v>
      </c>
      <c r="O1053" s="66" t="b">
        <f t="shared" si="83"/>
        <v>1</v>
      </c>
      <c r="P1053" s="67">
        <f t="shared" si="84"/>
        <v>72</v>
      </c>
    </row>
    <row r="1054" spans="1:16" x14ac:dyDescent="0.45">
      <c r="A1054" s="106" t="s">
        <v>74</v>
      </c>
      <c r="B1054" s="107" t="s">
        <v>592</v>
      </c>
      <c r="C1054" s="108" t="s">
        <v>34</v>
      </c>
      <c r="D1054" s="109">
        <v>36</v>
      </c>
      <c r="E1054" s="110">
        <v>20</v>
      </c>
      <c r="F1054" s="111">
        <v>2</v>
      </c>
      <c r="G1054" s="112">
        <v>15</v>
      </c>
      <c r="H1054" s="68">
        <f t="array" ref="H1054">INDEX('Нормативные затраты по МЗ'!$C$2:$C$132,MATCH(A1054&amp;C1054,'Нормативные затраты по МЗ'!$A$2:$A$132&amp;'Нормативные затраты по МЗ'!$B$2:$B$132,0))</f>
        <v>154.94</v>
      </c>
      <c r="I1054" s="3">
        <f>HLOOKUP($C1054,'Параметры ПФ'!$F$3:$K$4,2,FALSE)</f>
        <v>155.04</v>
      </c>
      <c r="J1054" s="3">
        <f t="shared" si="80"/>
        <v>6197.6</v>
      </c>
      <c r="K1054" s="4">
        <f>IF(J1054&lt;'Параметры ПФ'!$N$7+0.01,'Стандартные программы'!J1054,ROUNDDOWN('Параметры ПФ'!$N$7/IF(H1054=0,I1054,IF(I1054&gt;H1054,H1054,I1054)),0)*IF(H1054=0,I1054,IF(I1054&gt;H1054,H1054,I1054)))</f>
        <v>6197.6</v>
      </c>
      <c r="L1054" s="3">
        <f t="shared" si="81"/>
        <v>92964</v>
      </c>
      <c r="M1054" s="25">
        <f>IF(J1054&lt;'Параметры ПФ'!$N$7+0.01,E1054*F1054*G1054,ROUNDDOWN('Параметры ПФ'!$N$7/IF(H1054=0,I1054,IF(I1054&gt;H1054,H1054,I1054)),0)*G1054)</f>
        <v>600</v>
      </c>
      <c r="N1054" s="19">
        <f t="shared" si="82"/>
        <v>0</v>
      </c>
      <c r="O1054" s="66" t="b">
        <f t="shared" si="83"/>
        <v>1</v>
      </c>
      <c r="P1054" s="67">
        <f t="shared" si="84"/>
        <v>72</v>
      </c>
    </row>
    <row r="1055" spans="1:16" x14ac:dyDescent="0.45">
      <c r="A1055" s="106" t="s">
        <v>74</v>
      </c>
      <c r="B1055" s="107" t="s">
        <v>593</v>
      </c>
      <c r="C1055" s="108" t="s">
        <v>34</v>
      </c>
      <c r="D1055" s="109">
        <v>36</v>
      </c>
      <c r="E1055" s="110">
        <v>20</v>
      </c>
      <c r="F1055" s="111">
        <v>2</v>
      </c>
      <c r="G1055" s="112">
        <v>15</v>
      </c>
      <c r="H1055" s="68">
        <f t="array" ref="H1055">INDEX('Нормативные затраты по МЗ'!$C$2:$C$132,MATCH(A1055&amp;C1055,'Нормативные затраты по МЗ'!$A$2:$A$132&amp;'Нормативные затраты по МЗ'!$B$2:$B$132,0))</f>
        <v>154.94</v>
      </c>
      <c r="I1055" s="3">
        <f>HLOOKUP($C1055,'Параметры ПФ'!$F$3:$K$4,2,FALSE)</f>
        <v>155.04</v>
      </c>
      <c r="J1055" s="3">
        <f t="shared" si="80"/>
        <v>6197.6</v>
      </c>
      <c r="K1055" s="4">
        <f>IF(J1055&lt;'Параметры ПФ'!$N$7+0.01,'Стандартные программы'!J1055,ROUNDDOWN('Параметры ПФ'!$N$7/IF(H1055=0,I1055,IF(I1055&gt;H1055,H1055,I1055)),0)*IF(H1055=0,I1055,IF(I1055&gt;H1055,H1055,I1055)))</f>
        <v>6197.6</v>
      </c>
      <c r="L1055" s="3">
        <f t="shared" si="81"/>
        <v>92964</v>
      </c>
      <c r="M1055" s="25">
        <f>IF(J1055&lt;'Параметры ПФ'!$N$7+0.01,E1055*F1055*G1055,ROUNDDOWN('Параметры ПФ'!$N$7/IF(H1055=0,I1055,IF(I1055&gt;H1055,H1055,I1055)),0)*G1055)</f>
        <v>600</v>
      </c>
      <c r="N1055" s="19">
        <f t="shared" si="82"/>
        <v>0</v>
      </c>
      <c r="O1055" s="66" t="b">
        <f t="shared" si="83"/>
        <v>1</v>
      </c>
      <c r="P1055" s="67">
        <f t="shared" si="84"/>
        <v>72</v>
      </c>
    </row>
    <row r="1056" spans="1:16" x14ac:dyDescent="0.45">
      <c r="A1056" s="106" t="s">
        <v>74</v>
      </c>
      <c r="B1056" s="107" t="s">
        <v>594</v>
      </c>
      <c r="C1056" s="108" t="s">
        <v>34</v>
      </c>
      <c r="D1056" s="109">
        <v>36</v>
      </c>
      <c r="E1056" s="110">
        <v>20</v>
      </c>
      <c r="F1056" s="111">
        <v>2</v>
      </c>
      <c r="G1056" s="112">
        <v>15</v>
      </c>
      <c r="H1056" s="68">
        <f t="array" ref="H1056">INDEX('Нормативные затраты по МЗ'!$C$2:$C$132,MATCH(A1056&amp;C1056,'Нормативные затраты по МЗ'!$A$2:$A$132&amp;'Нормативные затраты по МЗ'!$B$2:$B$132,0))</f>
        <v>154.94</v>
      </c>
      <c r="I1056" s="3">
        <f>HLOOKUP($C1056,'Параметры ПФ'!$F$3:$K$4,2,FALSE)</f>
        <v>155.04</v>
      </c>
      <c r="J1056" s="3">
        <f t="shared" si="80"/>
        <v>6197.6</v>
      </c>
      <c r="K1056" s="4">
        <f>IF(J1056&lt;'Параметры ПФ'!$N$7+0.01,'Стандартные программы'!J1056,ROUNDDOWN('Параметры ПФ'!$N$7/IF(H1056=0,I1056,IF(I1056&gt;H1056,H1056,I1056)),0)*IF(H1056=0,I1056,IF(I1056&gt;H1056,H1056,I1056)))</f>
        <v>6197.6</v>
      </c>
      <c r="L1056" s="3">
        <f t="shared" si="81"/>
        <v>92964</v>
      </c>
      <c r="M1056" s="25">
        <f>IF(J1056&lt;'Параметры ПФ'!$N$7+0.01,E1056*F1056*G1056,ROUNDDOWN('Параметры ПФ'!$N$7/IF(H1056=0,I1056,IF(I1056&gt;H1056,H1056,I1056)),0)*G1056)</f>
        <v>600</v>
      </c>
      <c r="N1056" s="19">
        <f t="shared" si="82"/>
        <v>0</v>
      </c>
      <c r="O1056" s="66" t="b">
        <f t="shared" si="83"/>
        <v>1</v>
      </c>
      <c r="P1056" s="67">
        <f t="shared" si="84"/>
        <v>72</v>
      </c>
    </row>
    <row r="1057" spans="1:16" x14ac:dyDescent="0.45">
      <c r="A1057" s="106" t="s">
        <v>74</v>
      </c>
      <c r="B1057" s="107" t="s">
        <v>595</v>
      </c>
      <c r="C1057" s="108" t="s">
        <v>34</v>
      </c>
      <c r="D1057" s="109">
        <v>36</v>
      </c>
      <c r="E1057" s="110">
        <v>20</v>
      </c>
      <c r="F1057" s="111">
        <v>2</v>
      </c>
      <c r="G1057" s="112">
        <v>15</v>
      </c>
      <c r="H1057" s="68">
        <f t="array" ref="H1057">INDEX('Нормативные затраты по МЗ'!$C$2:$C$132,MATCH(A1057&amp;C1057,'Нормативные затраты по МЗ'!$A$2:$A$132&amp;'Нормативные затраты по МЗ'!$B$2:$B$132,0))</f>
        <v>154.94</v>
      </c>
      <c r="I1057" s="3">
        <f>HLOOKUP($C1057,'Параметры ПФ'!$F$3:$K$4,2,FALSE)</f>
        <v>155.04</v>
      </c>
      <c r="J1057" s="3">
        <f t="shared" si="80"/>
        <v>6197.6</v>
      </c>
      <c r="K1057" s="4">
        <f>IF(J1057&lt;'Параметры ПФ'!$N$7+0.01,'Стандартные программы'!J1057,ROUNDDOWN('Параметры ПФ'!$N$7/IF(H1057=0,I1057,IF(I1057&gt;H1057,H1057,I1057)),0)*IF(H1057=0,I1057,IF(I1057&gt;H1057,H1057,I1057)))</f>
        <v>6197.6</v>
      </c>
      <c r="L1057" s="3">
        <f t="shared" si="81"/>
        <v>92964</v>
      </c>
      <c r="M1057" s="25">
        <f>IF(J1057&lt;'Параметры ПФ'!$N$7+0.01,E1057*F1057*G1057,ROUNDDOWN('Параметры ПФ'!$N$7/IF(H1057=0,I1057,IF(I1057&gt;H1057,H1057,I1057)),0)*G1057)</f>
        <v>600</v>
      </c>
      <c r="N1057" s="19">
        <f t="shared" si="82"/>
        <v>0</v>
      </c>
      <c r="O1057" s="66" t="b">
        <f t="shared" si="83"/>
        <v>1</v>
      </c>
      <c r="P1057" s="67">
        <f t="shared" si="84"/>
        <v>72</v>
      </c>
    </row>
    <row r="1058" spans="1:16" x14ac:dyDescent="0.45">
      <c r="A1058" s="106" t="s">
        <v>74</v>
      </c>
      <c r="B1058" s="113" t="s">
        <v>596</v>
      </c>
      <c r="C1058" s="108" t="s">
        <v>34</v>
      </c>
      <c r="D1058" s="109">
        <v>36</v>
      </c>
      <c r="E1058" s="110">
        <v>20</v>
      </c>
      <c r="F1058" s="111">
        <v>2</v>
      </c>
      <c r="G1058" s="112">
        <v>15</v>
      </c>
      <c r="H1058" s="68">
        <f t="array" ref="H1058">INDEX('Нормативные затраты по МЗ'!$C$2:$C$132,MATCH(A1058&amp;C1058,'Нормативные затраты по МЗ'!$A$2:$A$132&amp;'Нормативные затраты по МЗ'!$B$2:$B$132,0))</f>
        <v>154.94</v>
      </c>
      <c r="I1058" s="3">
        <f>HLOOKUP($C1058,'Параметры ПФ'!$F$3:$K$4,2,FALSE)</f>
        <v>155.04</v>
      </c>
      <c r="J1058" s="3">
        <f t="shared" si="80"/>
        <v>6197.6</v>
      </c>
      <c r="K1058" s="4">
        <f>IF(J1058&lt;'Параметры ПФ'!$N$7+0.01,'Стандартные программы'!J1058,ROUNDDOWN('Параметры ПФ'!$N$7/IF(H1058=0,I1058,IF(I1058&gt;H1058,H1058,I1058)),0)*IF(H1058=0,I1058,IF(I1058&gt;H1058,H1058,I1058)))</f>
        <v>6197.6</v>
      </c>
      <c r="L1058" s="3">
        <f t="shared" si="81"/>
        <v>92964</v>
      </c>
      <c r="M1058" s="25">
        <f>IF(J1058&lt;'Параметры ПФ'!$N$7+0.01,E1058*F1058*G1058,ROUNDDOWN('Параметры ПФ'!$N$7/IF(H1058=0,I1058,IF(I1058&gt;H1058,H1058,I1058)),0)*G1058)</f>
        <v>600</v>
      </c>
      <c r="N1058" s="19">
        <f t="shared" si="82"/>
        <v>0</v>
      </c>
      <c r="O1058" s="66" t="b">
        <f t="shared" si="83"/>
        <v>1</v>
      </c>
      <c r="P1058" s="67">
        <f t="shared" si="84"/>
        <v>72</v>
      </c>
    </row>
    <row r="1059" spans="1:16" x14ac:dyDescent="0.45">
      <c r="A1059" s="106" t="s">
        <v>74</v>
      </c>
      <c r="B1059" s="107" t="s">
        <v>597</v>
      </c>
      <c r="C1059" s="108" t="s">
        <v>16</v>
      </c>
      <c r="D1059" s="109">
        <v>36</v>
      </c>
      <c r="E1059" s="110">
        <v>20</v>
      </c>
      <c r="F1059" s="111">
        <v>2</v>
      </c>
      <c r="G1059" s="112">
        <v>15</v>
      </c>
      <c r="H1059" s="68">
        <f t="array" ref="H1059">INDEX('Нормативные затраты по МЗ'!$C$2:$C$132,MATCH(A1059&amp;C1059,'Нормативные затраты по МЗ'!$A$2:$A$132&amp;'Нормативные затраты по МЗ'!$B$2:$B$132,0))</f>
        <v>154.94</v>
      </c>
      <c r="I1059" s="3">
        <f>HLOOKUP($C1059,'Параметры ПФ'!$F$3:$K$4,2,FALSE)</f>
        <v>155.04</v>
      </c>
      <c r="J1059" s="3">
        <f t="shared" si="80"/>
        <v>6197.6</v>
      </c>
      <c r="K1059" s="4">
        <f>IF(J1059&lt;'Параметры ПФ'!$N$7+0.01,'Стандартные программы'!J1059,ROUNDDOWN('Параметры ПФ'!$N$7/IF(H1059=0,I1059,IF(I1059&gt;H1059,H1059,I1059)),0)*IF(H1059=0,I1059,IF(I1059&gt;H1059,H1059,I1059)))</f>
        <v>6197.6</v>
      </c>
      <c r="L1059" s="3">
        <f t="shared" si="81"/>
        <v>92964</v>
      </c>
      <c r="M1059" s="25">
        <f>IF(J1059&lt;'Параметры ПФ'!$N$7+0.01,E1059*F1059*G1059,ROUNDDOWN('Параметры ПФ'!$N$7/IF(H1059=0,I1059,IF(I1059&gt;H1059,H1059,I1059)),0)*G1059)</f>
        <v>600</v>
      </c>
      <c r="N1059" s="19">
        <f t="shared" si="82"/>
        <v>0</v>
      </c>
      <c r="O1059" s="66" t="b">
        <f t="shared" si="83"/>
        <v>1</v>
      </c>
      <c r="P1059" s="67">
        <f t="shared" si="84"/>
        <v>72</v>
      </c>
    </row>
    <row r="1060" spans="1:16" x14ac:dyDescent="0.45">
      <c r="A1060" s="106" t="s">
        <v>74</v>
      </c>
      <c r="B1060" s="107" t="s">
        <v>598</v>
      </c>
      <c r="C1060" s="108" t="s">
        <v>14</v>
      </c>
      <c r="D1060" s="109">
        <v>36</v>
      </c>
      <c r="E1060" s="110">
        <v>20</v>
      </c>
      <c r="F1060" s="111">
        <v>2</v>
      </c>
      <c r="G1060" s="112">
        <v>25</v>
      </c>
      <c r="H1060" s="68">
        <f t="array" ref="H1060">INDEX('Нормативные затраты по МЗ'!$C$2:$C$132,MATCH(A1060&amp;C1060,'Нормативные затраты по МЗ'!$A$2:$A$132&amp;'Нормативные затраты по МЗ'!$B$2:$B$132,0))</f>
        <v>154.94</v>
      </c>
      <c r="I1060" s="3">
        <f>HLOOKUP($C1060,'Параметры ПФ'!$F$3:$K$4,2,FALSE)</f>
        <v>155.04</v>
      </c>
      <c r="J1060" s="3">
        <f t="shared" si="80"/>
        <v>6197.6</v>
      </c>
      <c r="K1060" s="4">
        <f>IF(J1060&lt;'Параметры ПФ'!$N$7+0.01,'Стандартные программы'!J1060,ROUNDDOWN('Параметры ПФ'!$N$7/IF(H1060=0,I1060,IF(I1060&gt;H1060,H1060,I1060)),0)*IF(H1060=0,I1060,IF(I1060&gt;H1060,H1060,I1060)))</f>
        <v>6197.6</v>
      </c>
      <c r="L1060" s="3">
        <f t="shared" si="81"/>
        <v>154940</v>
      </c>
      <c r="M1060" s="25">
        <f>IF(J1060&lt;'Параметры ПФ'!$N$7+0.01,E1060*F1060*G1060,ROUNDDOWN('Параметры ПФ'!$N$7/IF(H1060=0,I1060,IF(I1060&gt;H1060,H1060,I1060)),0)*G1060)</f>
        <v>1000</v>
      </c>
      <c r="N1060" s="19">
        <f t="shared" si="82"/>
        <v>0</v>
      </c>
      <c r="O1060" s="66" t="b">
        <f t="shared" si="83"/>
        <v>1</v>
      </c>
      <c r="P1060" s="67">
        <f t="shared" si="84"/>
        <v>72</v>
      </c>
    </row>
    <row r="1061" spans="1:16" x14ac:dyDescent="0.45">
      <c r="A1061" s="106" t="s">
        <v>74</v>
      </c>
      <c r="B1061" s="107" t="s">
        <v>8</v>
      </c>
      <c r="C1061" s="108" t="s">
        <v>2</v>
      </c>
      <c r="D1061" s="109">
        <v>36</v>
      </c>
      <c r="E1061" s="110">
        <v>20</v>
      </c>
      <c r="F1061" s="111">
        <v>2</v>
      </c>
      <c r="G1061" s="112">
        <v>20</v>
      </c>
      <c r="H1061" s="68">
        <f t="array" ref="H1061">INDEX('Нормативные затраты по МЗ'!$C$2:$C$132,MATCH(A1061&amp;C1061,'Нормативные затраты по МЗ'!$A$2:$A$132&amp;'Нормативные затраты по МЗ'!$B$2:$B$132,0))</f>
        <v>154.94</v>
      </c>
      <c r="I1061" s="3">
        <f>HLOOKUP($C1061,'Параметры ПФ'!$F$3:$K$4,2,FALSE)</f>
        <v>155.04</v>
      </c>
      <c r="J1061" s="3">
        <f t="shared" si="80"/>
        <v>6197.6</v>
      </c>
      <c r="K1061" s="4">
        <f>IF(J1061&lt;'Параметры ПФ'!$N$7+0.01,'Стандартные программы'!J1061,ROUNDDOWN('Параметры ПФ'!$N$7/IF(H1061=0,I1061,IF(I1061&gt;H1061,H1061,I1061)),0)*IF(H1061=0,I1061,IF(I1061&gt;H1061,H1061,I1061)))</f>
        <v>6197.6</v>
      </c>
      <c r="L1061" s="3">
        <f t="shared" si="81"/>
        <v>123952</v>
      </c>
      <c r="M1061" s="25">
        <f>IF(J1061&lt;'Параметры ПФ'!$N$7+0.01,E1061*F1061*G1061,ROUNDDOWN('Параметры ПФ'!$N$7/IF(H1061=0,I1061,IF(I1061&gt;H1061,H1061,I1061)),0)*G1061)</f>
        <v>800</v>
      </c>
      <c r="N1061" s="19">
        <f t="shared" si="82"/>
        <v>0</v>
      </c>
      <c r="O1061" s="66" t="b">
        <f t="shared" si="83"/>
        <v>1</v>
      </c>
      <c r="P1061" s="67">
        <f t="shared" si="84"/>
        <v>72</v>
      </c>
    </row>
    <row r="1062" spans="1:16" x14ac:dyDescent="0.45">
      <c r="A1062" s="106" t="s">
        <v>74</v>
      </c>
      <c r="B1062" s="107" t="s">
        <v>599</v>
      </c>
      <c r="C1062" s="108" t="s">
        <v>1</v>
      </c>
      <c r="D1062" s="109">
        <v>36</v>
      </c>
      <c r="E1062" s="110">
        <v>20</v>
      </c>
      <c r="F1062" s="111">
        <v>2</v>
      </c>
      <c r="G1062" s="124">
        <v>20</v>
      </c>
      <c r="H1062" s="68">
        <f t="array" ref="H1062">INDEX('Нормативные затраты по МЗ'!$C$2:$C$132,MATCH(A1062&amp;C1062,'Нормативные затраты по МЗ'!$A$2:$A$132&amp;'Нормативные затраты по МЗ'!$B$2:$B$132,0))</f>
        <v>154.94</v>
      </c>
      <c r="I1062" s="3">
        <f>HLOOKUP($C1062,'Параметры ПФ'!$F$3:$K$4,2,FALSE)</f>
        <v>155.04</v>
      </c>
      <c r="J1062" s="3">
        <f t="shared" si="80"/>
        <v>6197.6</v>
      </c>
      <c r="K1062" s="4">
        <f>IF(J1062&lt;'Параметры ПФ'!$N$7+0.01,'Стандартные программы'!J1062,ROUNDDOWN('Параметры ПФ'!$N$7/IF(H1062=0,I1062,IF(I1062&gt;H1062,H1062,I1062)),0)*IF(H1062=0,I1062,IF(I1062&gt;H1062,H1062,I1062)))</f>
        <v>6197.6</v>
      </c>
      <c r="L1062" s="3">
        <f t="shared" si="81"/>
        <v>123952</v>
      </c>
      <c r="M1062" s="25">
        <f>IF(J1062&lt;'Параметры ПФ'!$N$7+0.01,E1062*F1062*G1062,ROUNDDOWN('Параметры ПФ'!$N$7/IF(H1062=0,I1062,IF(I1062&gt;H1062,H1062,I1062)),0)*G1062)</f>
        <v>800</v>
      </c>
      <c r="N1062" s="19">
        <f t="shared" si="82"/>
        <v>0</v>
      </c>
      <c r="O1062" s="66" t="b">
        <f t="shared" si="83"/>
        <v>1</v>
      </c>
      <c r="P1062" s="67">
        <f t="shared" si="84"/>
        <v>72</v>
      </c>
    </row>
    <row r="1063" spans="1:16" x14ac:dyDescent="0.45">
      <c r="A1063" s="106" t="s">
        <v>74</v>
      </c>
      <c r="B1063" s="107" t="s">
        <v>600</v>
      </c>
      <c r="C1063" s="108" t="s">
        <v>1</v>
      </c>
      <c r="D1063" s="109">
        <v>36</v>
      </c>
      <c r="E1063" s="110">
        <v>20</v>
      </c>
      <c r="F1063" s="111">
        <v>2</v>
      </c>
      <c r="G1063" s="112">
        <v>20</v>
      </c>
      <c r="H1063" s="68">
        <f t="array" ref="H1063">INDEX('Нормативные затраты по МЗ'!$C$2:$C$132,MATCH(A1063&amp;C1063,'Нормативные затраты по МЗ'!$A$2:$A$132&amp;'Нормативные затраты по МЗ'!$B$2:$B$132,0))</f>
        <v>154.94</v>
      </c>
      <c r="I1063" s="3">
        <f>HLOOKUP($C1063,'Параметры ПФ'!$F$3:$K$4,2,FALSE)</f>
        <v>155.04</v>
      </c>
      <c r="J1063" s="3">
        <f t="shared" si="80"/>
        <v>6197.6</v>
      </c>
      <c r="K1063" s="4">
        <f>IF(J1063&lt;'Параметры ПФ'!$N$7+0.01,'Стандартные программы'!J1063,ROUNDDOWN('Параметры ПФ'!$N$7/IF(H1063=0,I1063,IF(I1063&gt;H1063,H1063,I1063)),0)*IF(H1063=0,I1063,IF(I1063&gt;H1063,H1063,I1063)))</f>
        <v>6197.6</v>
      </c>
      <c r="L1063" s="3">
        <f t="shared" si="81"/>
        <v>123952</v>
      </c>
      <c r="M1063" s="25">
        <f>IF(J1063&lt;'Параметры ПФ'!$N$7+0.01,E1063*F1063*G1063,ROUNDDOWN('Параметры ПФ'!$N$7/IF(H1063=0,I1063,IF(I1063&gt;H1063,H1063,I1063)),0)*G1063)</f>
        <v>800</v>
      </c>
      <c r="N1063" s="19">
        <f t="shared" si="82"/>
        <v>0</v>
      </c>
      <c r="O1063" s="66" t="b">
        <f t="shared" si="83"/>
        <v>1</v>
      </c>
      <c r="P1063" s="67">
        <f t="shared" si="84"/>
        <v>72</v>
      </c>
    </row>
    <row r="1064" spans="1:16" x14ac:dyDescent="0.45">
      <c r="A1064" s="106" t="s">
        <v>74</v>
      </c>
      <c r="B1064" s="107" t="s">
        <v>601</v>
      </c>
      <c r="C1064" s="108" t="s">
        <v>1</v>
      </c>
      <c r="D1064" s="109">
        <v>36</v>
      </c>
      <c r="E1064" s="110">
        <v>20</v>
      </c>
      <c r="F1064" s="111">
        <v>2</v>
      </c>
      <c r="G1064" s="123">
        <v>18</v>
      </c>
      <c r="H1064" s="68">
        <f t="array" ref="H1064">INDEX('Нормативные затраты по МЗ'!$C$2:$C$132,MATCH(A1064&amp;C1064,'Нормативные затраты по МЗ'!$A$2:$A$132&amp;'Нормативные затраты по МЗ'!$B$2:$B$132,0))</f>
        <v>154.94</v>
      </c>
      <c r="I1064" s="3">
        <f>HLOOKUP($C1064,'Параметры ПФ'!$F$3:$K$4,2,FALSE)</f>
        <v>155.04</v>
      </c>
      <c r="J1064" s="3">
        <f t="shared" si="80"/>
        <v>6197.6</v>
      </c>
      <c r="K1064" s="4">
        <f>IF(J1064&lt;'Параметры ПФ'!$N$7+0.01,'Стандартные программы'!J1064,ROUNDDOWN('Параметры ПФ'!$N$7/IF(H1064=0,I1064,IF(I1064&gt;H1064,H1064,I1064)),0)*IF(H1064=0,I1064,IF(I1064&gt;H1064,H1064,I1064)))</f>
        <v>6197.6</v>
      </c>
      <c r="L1064" s="3">
        <f t="shared" si="81"/>
        <v>111556.8</v>
      </c>
      <c r="M1064" s="25">
        <f>IF(J1064&lt;'Параметры ПФ'!$N$7+0.01,E1064*F1064*G1064,ROUNDDOWN('Параметры ПФ'!$N$7/IF(H1064=0,I1064,IF(I1064&gt;H1064,H1064,I1064)),0)*G1064)</f>
        <v>720</v>
      </c>
      <c r="N1064" s="19">
        <f t="shared" si="82"/>
        <v>0</v>
      </c>
      <c r="O1064" s="66" t="b">
        <f t="shared" si="83"/>
        <v>1</v>
      </c>
      <c r="P1064" s="67">
        <f t="shared" si="84"/>
        <v>72</v>
      </c>
    </row>
    <row r="1065" spans="1:16" x14ac:dyDescent="0.45">
      <c r="A1065" s="106" t="s">
        <v>74</v>
      </c>
      <c r="B1065" s="107" t="s">
        <v>602</v>
      </c>
      <c r="C1065" s="108" t="s">
        <v>1</v>
      </c>
      <c r="D1065" s="109">
        <v>36</v>
      </c>
      <c r="E1065" s="110">
        <v>20</v>
      </c>
      <c r="F1065" s="111">
        <v>2</v>
      </c>
      <c r="G1065" s="123">
        <v>18</v>
      </c>
      <c r="H1065" s="68">
        <f t="array" ref="H1065">INDEX('Нормативные затраты по МЗ'!$C$2:$C$132,MATCH(A1065&amp;C1065,'Нормативные затраты по МЗ'!$A$2:$A$132&amp;'Нормативные затраты по МЗ'!$B$2:$B$132,0))</f>
        <v>154.94</v>
      </c>
      <c r="I1065" s="3">
        <f>HLOOKUP($C1065,'Параметры ПФ'!$F$3:$K$4,2,FALSE)</f>
        <v>155.04</v>
      </c>
      <c r="J1065" s="3">
        <f t="shared" si="80"/>
        <v>6197.6</v>
      </c>
      <c r="K1065" s="4">
        <f>IF(J1065&lt;'Параметры ПФ'!$N$7+0.01,'Стандартные программы'!J1065,ROUNDDOWN('Параметры ПФ'!$N$7/IF(H1065=0,I1065,IF(I1065&gt;H1065,H1065,I1065)),0)*IF(H1065=0,I1065,IF(I1065&gt;H1065,H1065,I1065)))</f>
        <v>6197.6</v>
      </c>
      <c r="L1065" s="3">
        <f t="shared" si="81"/>
        <v>111556.8</v>
      </c>
      <c r="M1065" s="25">
        <f>IF(J1065&lt;'Параметры ПФ'!$N$7+0.01,E1065*F1065*G1065,ROUNDDOWN('Параметры ПФ'!$N$7/IF(H1065=0,I1065,IF(I1065&gt;H1065,H1065,I1065)),0)*G1065)</f>
        <v>720</v>
      </c>
      <c r="N1065" s="19">
        <f t="shared" si="82"/>
        <v>0</v>
      </c>
      <c r="O1065" s="66" t="b">
        <f t="shared" si="83"/>
        <v>1</v>
      </c>
      <c r="P1065" s="67">
        <f t="shared" si="84"/>
        <v>72</v>
      </c>
    </row>
    <row r="1066" spans="1:16" x14ac:dyDescent="0.45">
      <c r="A1066" s="106" t="s">
        <v>74</v>
      </c>
      <c r="B1066" s="107" t="s">
        <v>603</v>
      </c>
      <c r="C1066" s="108" t="s">
        <v>1</v>
      </c>
      <c r="D1066" s="109">
        <v>36</v>
      </c>
      <c r="E1066" s="110">
        <v>20</v>
      </c>
      <c r="F1066" s="111">
        <v>2</v>
      </c>
      <c r="G1066" s="112">
        <v>25</v>
      </c>
      <c r="H1066" s="68">
        <f t="array" ref="H1066">INDEX('Нормативные затраты по МЗ'!$C$2:$C$132,MATCH(A1066&amp;C1066,'Нормативные затраты по МЗ'!$A$2:$A$132&amp;'Нормативные затраты по МЗ'!$B$2:$B$132,0))</f>
        <v>154.94</v>
      </c>
      <c r="I1066" s="3">
        <f>HLOOKUP($C1066,'Параметры ПФ'!$F$3:$K$4,2,FALSE)</f>
        <v>155.04</v>
      </c>
      <c r="J1066" s="3">
        <f t="shared" si="80"/>
        <v>6197.6</v>
      </c>
      <c r="K1066" s="4">
        <f>IF(J1066&lt;'Параметры ПФ'!$N$7+0.01,'Стандартные программы'!J1066,ROUNDDOWN('Параметры ПФ'!$N$7/IF(H1066=0,I1066,IF(I1066&gt;H1066,H1066,I1066)),0)*IF(H1066=0,I1066,IF(I1066&gt;H1066,H1066,I1066)))</f>
        <v>6197.6</v>
      </c>
      <c r="L1066" s="3">
        <f t="shared" si="81"/>
        <v>154940</v>
      </c>
      <c r="M1066" s="25">
        <f>IF(J1066&lt;'Параметры ПФ'!$N$7+0.01,E1066*F1066*G1066,ROUNDDOWN('Параметры ПФ'!$N$7/IF(H1066=0,I1066,IF(I1066&gt;H1066,H1066,I1066)),0)*G1066)</f>
        <v>1000</v>
      </c>
      <c r="N1066" s="19">
        <f t="shared" si="82"/>
        <v>0</v>
      </c>
      <c r="O1066" s="66" t="b">
        <f t="shared" si="83"/>
        <v>1</v>
      </c>
      <c r="P1066" s="67">
        <f t="shared" si="84"/>
        <v>72</v>
      </c>
    </row>
    <row r="1067" spans="1:16" x14ac:dyDescent="0.45">
      <c r="A1067" s="106" t="s">
        <v>74</v>
      </c>
      <c r="B1067" s="107" t="s">
        <v>604</v>
      </c>
      <c r="C1067" s="108" t="s">
        <v>1</v>
      </c>
      <c r="D1067" s="109">
        <v>36</v>
      </c>
      <c r="E1067" s="110">
        <v>20</v>
      </c>
      <c r="F1067" s="111">
        <v>2</v>
      </c>
      <c r="G1067" s="112">
        <v>20</v>
      </c>
      <c r="H1067" s="68">
        <f t="array" ref="H1067">INDEX('Нормативные затраты по МЗ'!$C$2:$C$132,MATCH(A1067&amp;C1067,'Нормативные затраты по МЗ'!$A$2:$A$132&amp;'Нормативные затраты по МЗ'!$B$2:$B$132,0))</f>
        <v>154.94</v>
      </c>
      <c r="I1067" s="3">
        <f>HLOOKUP($C1067,'Параметры ПФ'!$F$3:$K$4,2,FALSE)</f>
        <v>155.04</v>
      </c>
      <c r="J1067" s="3">
        <f t="shared" si="80"/>
        <v>6197.6</v>
      </c>
      <c r="K1067" s="4">
        <f>IF(J1067&lt;'Параметры ПФ'!$N$7+0.01,'Стандартные программы'!J1067,ROUNDDOWN('Параметры ПФ'!$N$7/IF(H1067=0,I1067,IF(I1067&gt;H1067,H1067,I1067)),0)*IF(H1067=0,I1067,IF(I1067&gt;H1067,H1067,I1067)))</f>
        <v>6197.6</v>
      </c>
      <c r="L1067" s="3">
        <f t="shared" si="81"/>
        <v>123952</v>
      </c>
      <c r="M1067" s="25">
        <f>IF(J1067&lt;'Параметры ПФ'!$N$7+0.01,E1067*F1067*G1067,ROUNDDOWN('Параметры ПФ'!$N$7/IF(H1067=0,I1067,IF(I1067&gt;H1067,H1067,I1067)),0)*G1067)</f>
        <v>800</v>
      </c>
      <c r="N1067" s="19">
        <f t="shared" si="82"/>
        <v>0</v>
      </c>
      <c r="O1067" s="66" t="b">
        <f t="shared" si="83"/>
        <v>1</v>
      </c>
      <c r="P1067" s="67">
        <f t="shared" si="84"/>
        <v>72</v>
      </c>
    </row>
    <row r="1068" spans="1:16" x14ac:dyDescent="0.45">
      <c r="A1068" s="106" t="s">
        <v>74</v>
      </c>
      <c r="B1068" s="107" t="s">
        <v>585</v>
      </c>
      <c r="C1068" s="108" t="s">
        <v>34</v>
      </c>
      <c r="D1068" s="109">
        <v>36</v>
      </c>
      <c r="E1068" s="110">
        <v>16</v>
      </c>
      <c r="F1068" s="111">
        <v>2</v>
      </c>
      <c r="G1068" s="112">
        <v>25</v>
      </c>
      <c r="H1068" s="68">
        <f t="array" ref="H1068">INDEX('Нормативные затраты по МЗ'!$C$2:$C$132,MATCH(A1068&amp;C1068,'Нормативные затраты по МЗ'!$A$2:$A$132&amp;'Нормативные затраты по МЗ'!$B$2:$B$132,0))</f>
        <v>154.94</v>
      </c>
      <c r="I1068" s="3">
        <f>HLOOKUP($C1068,'Параметры ПФ'!$F$3:$K$4,2,FALSE)</f>
        <v>155.04</v>
      </c>
      <c r="J1068" s="3">
        <f t="shared" si="80"/>
        <v>4958.08</v>
      </c>
      <c r="K1068" s="4">
        <f>IF(J1068&lt;'Параметры ПФ'!$N$7+0.01,'Стандартные программы'!J1068,ROUNDDOWN('Параметры ПФ'!$N$7/IF(H1068=0,I1068,IF(I1068&gt;H1068,H1068,I1068)),0)*IF(H1068=0,I1068,IF(I1068&gt;H1068,H1068,I1068)))</f>
        <v>4958.08</v>
      </c>
      <c r="L1068" s="3">
        <f t="shared" si="81"/>
        <v>123952</v>
      </c>
      <c r="M1068" s="25">
        <f>IF(J1068&lt;'Параметры ПФ'!$N$7+0.01,E1068*F1068*G1068,ROUNDDOWN('Параметры ПФ'!$N$7/IF(H1068=0,I1068,IF(I1068&gt;H1068,H1068,I1068)),0)*G1068)</f>
        <v>800</v>
      </c>
      <c r="N1068" s="19">
        <f t="shared" si="82"/>
        <v>0</v>
      </c>
      <c r="O1068" s="66" t="b">
        <f t="shared" si="83"/>
        <v>1</v>
      </c>
      <c r="P1068" s="67">
        <f t="shared" si="84"/>
        <v>72</v>
      </c>
    </row>
    <row r="1069" spans="1:16" x14ac:dyDescent="0.45">
      <c r="A1069" s="106" t="s">
        <v>74</v>
      </c>
      <c r="B1069" s="107" t="s">
        <v>585</v>
      </c>
      <c r="C1069" s="108" t="s">
        <v>34</v>
      </c>
      <c r="D1069" s="109">
        <v>36</v>
      </c>
      <c r="E1069" s="110">
        <v>16</v>
      </c>
      <c r="F1069" s="111">
        <v>2</v>
      </c>
      <c r="G1069" s="112">
        <v>22</v>
      </c>
      <c r="H1069" s="68">
        <f t="array" ref="H1069">INDEX('Нормативные затраты по МЗ'!$C$2:$C$132,MATCH(A1069&amp;C1069,'Нормативные затраты по МЗ'!$A$2:$A$132&amp;'Нормативные затраты по МЗ'!$B$2:$B$132,0))</f>
        <v>154.94</v>
      </c>
      <c r="I1069" s="3">
        <f>HLOOKUP($C1069,'Параметры ПФ'!$F$3:$K$4,2,FALSE)</f>
        <v>155.04</v>
      </c>
      <c r="J1069" s="3">
        <f t="shared" si="80"/>
        <v>4958.08</v>
      </c>
      <c r="K1069" s="4">
        <f>IF(J1069&lt;'Параметры ПФ'!$N$7+0.01,'Стандартные программы'!J1069,ROUNDDOWN('Параметры ПФ'!$N$7/IF(H1069=0,I1069,IF(I1069&gt;H1069,H1069,I1069)),0)*IF(H1069=0,I1069,IF(I1069&gt;H1069,H1069,I1069)))</f>
        <v>4958.08</v>
      </c>
      <c r="L1069" s="3">
        <f t="shared" si="81"/>
        <v>109077.75999999999</v>
      </c>
      <c r="M1069" s="25">
        <f>IF(J1069&lt;'Параметры ПФ'!$N$7+0.01,E1069*F1069*G1069,ROUNDDOWN('Параметры ПФ'!$N$7/IF(H1069=0,I1069,IF(I1069&gt;H1069,H1069,I1069)),0)*G1069)</f>
        <v>704</v>
      </c>
      <c r="N1069" s="19">
        <f t="shared" si="82"/>
        <v>0</v>
      </c>
      <c r="O1069" s="66" t="b">
        <f t="shared" si="83"/>
        <v>1</v>
      </c>
      <c r="P1069" s="67">
        <f t="shared" si="84"/>
        <v>72</v>
      </c>
    </row>
    <row r="1070" spans="1:16" x14ac:dyDescent="0.45">
      <c r="A1070" s="106" t="s">
        <v>74</v>
      </c>
      <c r="B1070" s="107" t="s">
        <v>585</v>
      </c>
      <c r="C1070" s="108" t="s">
        <v>34</v>
      </c>
      <c r="D1070" s="109">
        <v>36</v>
      </c>
      <c r="E1070" s="110">
        <v>16</v>
      </c>
      <c r="F1070" s="111">
        <v>2</v>
      </c>
      <c r="G1070" s="112">
        <v>22</v>
      </c>
      <c r="H1070" s="68">
        <f t="array" ref="H1070">INDEX('Нормативные затраты по МЗ'!$C$2:$C$132,MATCH(A1070&amp;C1070,'Нормативные затраты по МЗ'!$A$2:$A$132&amp;'Нормативные затраты по МЗ'!$B$2:$B$132,0))</f>
        <v>154.94</v>
      </c>
      <c r="I1070" s="3">
        <f>HLOOKUP($C1070,'Параметры ПФ'!$F$3:$K$4,2,FALSE)</f>
        <v>155.04</v>
      </c>
      <c r="J1070" s="3">
        <f t="shared" si="80"/>
        <v>4958.08</v>
      </c>
      <c r="K1070" s="4">
        <f>IF(J1070&lt;'Параметры ПФ'!$N$7+0.01,'Стандартные программы'!J1070,ROUNDDOWN('Параметры ПФ'!$N$7/IF(H1070=0,I1070,IF(I1070&gt;H1070,H1070,I1070)),0)*IF(H1070=0,I1070,IF(I1070&gt;H1070,H1070,I1070)))</f>
        <v>4958.08</v>
      </c>
      <c r="L1070" s="3">
        <f t="shared" si="81"/>
        <v>109077.75999999999</v>
      </c>
      <c r="M1070" s="25">
        <f>IF(J1070&lt;'Параметры ПФ'!$N$7+0.01,E1070*F1070*G1070,ROUNDDOWN('Параметры ПФ'!$N$7/IF(H1070=0,I1070,IF(I1070&gt;H1070,H1070,I1070)),0)*G1070)</f>
        <v>704</v>
      </c>
      <c r="N1070" s="19">
        <f t="shared" si="82"/>
        <v>0</v>
      </c>
      <c r="O1070" s="66" t="b">
        <f t="shared" si="83"/>
        <v>1</v>
      </c>
      <c r="P1070" s="67">
        <f t="shared" si="84"/>
        <v>72</v>
      </c>
    </row>
    <row r="1071" spans="1:16" x14ac:dyDescent="0.45">
      <c r="A1071" s="106" t="s">
        <v>74</v>
      </c>
      <c r="B1071" s="107" t="s">
        <v>585</v>
      </c>
      <c r="C1071" s="108" t="s">
        <v>34</v>
      </c>
      <c r="D1071" s="109">
        <v>36</v>
      </c>
      <c r="E1071" s="110">
        <v>16</v>
      </c>
      <c r="F1071" s="111">
        <v>2</v>
      </c>
      <c r="G1071" s="112">
        <v>23</v>
      </c>
      <c r="H1071" s="68">
        <f t="array" ref="H1071">INDEX('Нормативные затраты по МЗ'!$C$2:$C$132,MATCH(A1071&amp;C1071,'Нормативные затраты по МЗ'!$A$2:$A$132&amp;'Нормативные затраты по МЗ'!$B$2:$B$132,0))</f>
        <v>154.94</v>
      </c>
      <c r="I1071" s="3">
        <f>HLOOKUP($C1071,'Параметры ПФ'!$F$3:$K$4,2,FALSE)</f>
        <v>155.04</v>
      </c>
      <c r="J1071" s="3">
        <f t="shared" si="80"/>
        <v>4958.08</v>
      </c>
      <c r="K1071" s="4">
        <f>IF(J1071&lt;'Параметры ПФ'!$N$7+0.01,'Стандартные программы'!J1071,ROUNDDOWN('Параметры ПФ'!$N$7/IF(H1071=0,I1071,IF(I1071&gt;H1071,H1071,I1071)),0)*IF(H1071=0,I1071,IF(I1071&gt;H1071,H1071,I1071)))</f>
        <v>4958.08</v>
      </c>
      <c r="L1071" s="3">
        <f t="shared" si="81"/>
        <v>114035.84</v>
      </c>
      <c r="M1071" s="25">
        <f>IF(J1071&lt;'Параметры ПФ'!$N$7+0.01,E1071*F1071*G1071,ROUNDDOWN('Параметры ПФ'!$N$7/IF(H1071=0,I1071,IF(I1071&gt;H1071,H1071,I1071)),0)*G1071)</f>
        <v>736</v>
      </c>
      <c r="N1071" s="19">
        <f t="shared" si="82"/>
        <v>0</v>
      </c>
      <c r="O1071" s="66" t="b">
        <f t="shared" si="83"/>
        <v>1</v>
      </c>
      <c r="P1071" s="67">
        <f t="shared" si="84"/>
        <v>72</v>
      </c>
    </row>
    <row r="1072" spans="1:16" x14ac:dyDescent="0.45">
      <c r="A1072" s="106" t="s">
        <v>74</v>
      </c>
      <c r="B1072" s="107" t="s">
        <v>585</v>
      </c>
      <c r="C1072" s="108" t="s">
        <v>34</v>
      </c>
      <c r="D1072" s="109">
        <v>36</v>
      </c>
      <c r="E1072" s="110">
        <v>16</v>
      </c>
      <c r="F1072" s="111">
        <v>2</v>
      </c>
      <c r="G1072" s="112">
        <v>23</v>
      </c>
      <c r="H1072" s="68">
        <f t="array" ref="H1072">INDEX('Нормативные затраты по МЗ'!$C$2:$C$132,MATCH(A1072&amp;C1072,'Нормативные затраты по МЗ'!$A$2:$A$132&amp;'Нормативные затраты по МЗ'!$B$2:$B$132,0))</f>
        <v>154.94</v>
      </c>
      <c r="I1072" s="3">
        <f>HLOOKUP($C1072,'Параметры ПФ'!$F$3:$K$4,2,FALSE)</f>
        <v>155.04</v>
      </c>
      <c r="J1072" s="3">
        <f t="shared" si="80"/>
        <v>4958.08</v>
      </c>
      <c r="K1072" s="4">
        <f>IF(J1072&lt;'Параметры ПФ'!$N$7+0.01,'Стандартные программы'!J1072,ROUNDDOWN('Параметры ПФ'!$N$7/IF(H1072=0,I1072,IF(I1072&gt;H1072,H1072,I1072)),0)*IF(H1072=0,I1072,IF(I1072&gt;H1072,H1072,I1072)))</f>
        <v>4958.08</v>
      </c>
      <c r="L1072" s="3">
        <f t="shared" si="81"/>
        <v>114035.84</v>
      </c>
      <c r="M1072" s="25">
        <f>IF(J1072&lt;'Параметры ПФ'!$N$7+0.01,E1072*F1072*G1072,ROUNDDOWN('Параметры ПФ'!$N$7/IF(H1072=0,I1072,IF(I1072&gt;H1072,H1072,I1072)),0)*G1072)</f>
        <v>736</v>
      </c>
      <c r="N1072" s="19">
        <f t="shared" si="82"/>
        <v>0</v>
      </c>
      <c r="O1072" s="66" t="b">
        <f t="shared" si="83"/>
        <v>1</v>
      </c>
      <c r="P1072" s="67">
        <f t="shared" si="84"/>
        <v>72</v>
      </c>
    </row>
    <row r="1073" spans="1:16" x14ac:dyDescent="0.45">
      <c r="A1073" s="106" t="s">
        <v>74</v>
      </c>
      <c r="B1073" s="107" t="s">
        <v>585</v>
      </c>
      <c r="C1073" s="108" t="s">
        <v>34</v>
      </c>
      <c r="D1073" s="109">
        <v>36</v>
      </c>
      <c r="E1073" s="110">
        <v>16</v>
      </c>
      <c r="F1073" s="111">
        <v>2</v>
      </c>
      <c r="G1073" s="112">
        <v>23</v>
      </c>
      <c r="H1073" s="68">
        <f t="array" ref="H1073">INDEX('Нормативные затраты по МЗ'!$C$2:$C$132,MATCH(A1073&amp;C1073,'Нормативные затраты по МЗ'!$A$2:$A$132&amp;'Нормативные затраты по МЗ'!$B$2:$B$132,0))</f>
        <v>154.94</v>
      </c>
      <c r="I1073" s="3">
        <f>HLOOKUP($C1073,'Параметры ПФ'!$F$3:$K$4,2,FALSE)</f>
        <v>155.04</v>
      </c>
      <c r="J1073" s="3">
        <f t="shared" si="80"/>
        <v>4958.08</v>
      </c>
      <c r="K1073" s="4">
        <f>IF(J1073&lt;'Параметры ПФ'!$N$7+0.01,'Стандартные программы'!J1073,ROUNDDOWN('Параметры ПФ'!$N$7/IF(H1073=0,I1073,IF(I1073&gt;H1073,H1073,I1073)),0)*IF(H1073=0,I1073,IF(I1073&gt;H1073,H1073,I1073)))</f>
        <v>4958.08</v>
      </c>
      <c r="L1073" s="3">
        <f t="shared" si="81"/>
        <v>114035.84</v>
      </c>
      <c r="M1073" s="25">
        <f>IF(J1073&lt;'Параметры ПФ'!$N$7+0.01,E1073*F1073*G1073,ROUNDDOWN('Параметры ПФ'!$N$7/IF(H1073=0,I1073,IF(I1073&gt;H1073,H1073,I1073)),0)*G1073)</f>
        <v>736</v>
      </c>
      <c r="N1073" s="19">
        <f t="shared" si="82"/>
        <v>0</v>
      </c>
      <c r="O1073" s="66" t="b">
        <f t="shared" si="83"/>
        <v>1</v>
      </c>
      <c r="P1073" s="67">
        <f t="shared" si="84"/>
        <v>72</v>
      </c>
    </row>
    <row r="1074" spans="1:16" x14ac:dyDescent="0.45">
      <c r="A1074" s="106" t="s">
        <v>74</v>
      </c>
      <c r="B1074" s="107" t="s">
        <v>585</v>
      </c>
      <c r="C1074" s="108" t="s">
        <v>34</v>
      </c>
      <c r="D1074" s="109">
        <v>36</v>
      </c>
      <c r="E1074" s="110">
        <v>16</v>
      </c>
      <c r="F1074" s="111">
        <v>2</v>
      </c>
      <c r="G1074" s="112">
        <v>23</v>
      </c>
      <c r="H1074" s="68">
        <f t="array" ref="H1074">INDEX('Нормативные затраты по МЗ'!$C$2:$C$132,MATCH(A1074&amp;C1074,'Нормативные затраты по МЗ'!$A$2:$A$132&amp;'Нормативные затраты по МЗ'!$B$2:$B$132,0))</f>
        <v>154.94</v>
      </c>
      <c r="I1074" s="3">
        <f>HLOOKUP($C1074,'Параметры ПФ'!$F$3:$K$4,2,FALSE)</f>
        <v>155.04</v>
      </c>
      <c r="J1074" s="3">
        <f t="shared" si="80"/>
        <v>4958.08</v>
      </c>
      <c r="K1074" s="4">
        <f>IF(J1074&lt;'Параметры ПФ'!$N$7+0.01,'Стандартные программы'!J1074,ROUNDDOWN('Параметры ПФ'!$N$7/IF(H1074=0,I1074,IF(I1074&gt;H1074,H1074,I1074)),0)*IF(H1074=0,I1074,IF(I1074&gt;H1074,H1074,I1074)))</f>
        <v>4958.08</v>
      </c>
      <c r="L1074" s="3">
        <f t="shared" si="81"/>
        <v>114035.84</v>
      </c>
      <c r="M1074" s="25">
        <f>IF(J1074&lt;'Параметры ПФ'!$N$7+0.01,E1074*F1074*G1074,ROUNDDOWN('Параметры ПФ'!$N$7/IF(H1074=0,I1074,IF(I1074&gt;H1074,H1074,I1074)),0)*G1074)</f>
        <v>736</v>
      </c>
      <c r="N1074" s="19">
        <f t="shared" si="82"/>
        <v>0</v>
      </c>
      <c r="O1074" s="66" t="b">
        <f t="shared" si="83"/>
        <v>1</v>
      </c>
      <c r="P1074" s="67">
        <f t="shared" si="84"/>
        <v>72</v>
      </c>
    </row>
    <row r="1075" spans="1:16" x14ac:dyDescent="0.45">
      <c r="A1075" s="106" t="s">
        <v>74</v>
      </c>
      <c r="B1075" s="107" t="s">
        <v>585</v>
      </c>
      <c r="C1075" s="108" t="s">
        <v>34</v>
      </c>
      <c r="D1075" s="109">
        <v>36</v>
      </c>
      <c r="E1075" s="110">
        <v>16</v>
      </c>
      <c r="F1075" s="111">
        <v>2</v>
      </c>
      <c r="G1075" s="112">
        <v>23</v>
      </c>
      <c r="H1075" s="68">
        <f t="array" ref="H1075">INDEX('Нормативные затраты по МЗ'!$C$2:$C$132,MATCH(A1075&amp;C1075,'Нормативные затраты по МЗ'!$A$2:$A$132&amp;'Нормативные затраты по МЗ'!$B$2:$B$132,0))</f>
        <v>154.94</v>
      </c>
      <c r="I1075" s="3">
        <f>HLOOKUP($C1075,'Параметры ПФ'!$F$3:$K$4,2,FALSE)</f>
        <v>155.04</v>
      </c>
      <c r="J1075" s="3">
        <f t="shared" si="80"/>
        <v>4958.08</v>
      </c>
      <c r="K1075" s="4">
        <f>IF(J1075&lt;'Параметры ПФ'!$N$7+0.01,'Стандартные программы'!J1075,ROUNDDOWN('Параметры ПФ'!$N$7/IF(H1075=0,I1075,IF(I1075&gt;H1075,H1075,I1075)),0)*IF(H1075=0,I1075,IF(I1075&gt;H1075,H1075,I1075)))</f>
        <v>4958.08</v>
      </c>
      <c r="L1075" s="3">
        <f t="shared" si="81"/>
        <v>114035.84</v>
      </c>
      <c r="M1075" s="25">
        <f>IF(J1075&lt;'Параметры ПФ'!$N$7+0.01,E1075*F1075*G1075,ROUNDDOWN('Параметры ПФ'!$N$7/IF(H1075=0,I1075,IF(I1075&gt;H1075,H1075,I1075)),0)*G1075)</f>
        <v>736</v>
      </c>
      <c r="N1075" s="19">
        <f t="shared" si="82"/>
        <v>0</v>
      </c>
      <c r="O1075" s="66" t="b">
        <f t="shared" si="83"/>
        <v>1</v>
      </c>
      <c r="P1075" s="67">
        <f t="shared" si="84"/>
        <v>72</v>
      </c>
    </row>
    <row r="1076" spans="1:16" x14ac:dyDescent="0.45">
      <c r="A1076" s="106" t="s">
        <v>74</v>
      </c>
      <c r="B1076" s="107" t="s">
        <v>585</v>
      </c>
      <c r="C1076" s="108" t="s">
        <v>34</v>
      </c>
      <c r="D1076" s="109">
        <v>36</v>
      </c>
      <c r="E1076" s="110">
        <v>16</v>
      </c>
      <c r="F1076" s="111">
        <v>2</v>
      </c>
      <c r="G1076" s="112">
        <v>23</v>
      </c>
      <c r="H1076" s="68">
        <f t="array" ref="H1076">INDEX('Нормативные затраты по МЗ'!$C$2:$C$132,MATCH(A1076&amp;C1076,'Нормативные затраты по МЗ'!$A$2:$A$132&amp;'Нормативные затраты по МЗ'!$B$2:$B$132,0))</f>
        <v>154.94</v>
      </c>
      <c r="I1076" s="3">
        <f>HLOOKUP($C1076,'Параметры ПФ'!$F$3:$K$4,2,FALSE)</f>
        <v>155.04</v>
      </c>
      <c r="J1076" s="3">
        <f t="shared" si="80"/>
        <v>4958.08</v>
      </c>
      <c r="K1076" s="4">
        <f>IF(J1076&lt;'Параметры ПФ'!$N$7+0.01,'Стандартные программы'!J1076,ROUNDDOWN('Параметры ПФ'!$N$7/IF(H1076=0,I1076,IF(I1076&gt;H1076,H1076,I1076)),0)*IF(H1076=0,I1076,IF(I1076&gt;H1076,H1076,I1076)))</f>
        <v>4958.08</v>
      </c>
      <c r="L1076" s="3">
        <f t="shared" si="81"/>
        <v>114035.84</v>
      </c>
      <c r="M1076" s="25">
        <f>IF(J1076&lt;'Параметры ПФ'!$N$7+0.01,E1076*F1076*G1076,ROUNDDOWN('Параметры ПФ'!$N$7/IF(H1076=0,I1076,IF(I1076&gt;H1076,H1076,I1076)),0)*G1076)</f>
        <v>736</v>
      </c>
      <c r="N1076" s="19">
        <f t="shared" si="82"/>
        <v>0</v>
      </c>
      <c r="O1076" s="66" t="b">
        <f t="shared" si="83"/>
        <v>1</v>
      </c>
      <c r="P1076" s="67">
        <f t="shared" si="84"/>
        <v>72</v>
      </c>
    </row>
    <row r="1077" spans="1:16" x14ac:dyDescent="0.45">
      <c r="A1077" s="106" t="s">
        <v>74</v>
      </c>
      <c r="B1077" s="107" t="s">
        <v>585</v>
      </c>
      <c r="C1077" s="108" t="s">
        <v>34</v>
      </c>
      <c r="D1077" s="109">
        <v>36</v>
      </c>
      <c r="E1077" s="110">
        <v>16</v>
      </c>
      <c r="F1077" s="111">
        <v>2</v>
      </c>
      <c r="G1077" s="112">
        <v>23</v>
      </c>
      <c r="H1077" s="68">
        <f t="array" ref="H1077">INDEX('Нормативные затраты по МЗ'!$C$2:$C$132,MATCH(A1077&amp;C1077,'Нормативные затраты по МЗ'!$A$2:$A$132&amp;'Нормативные затраты по МЗ'!$B$2:$B$132,0))</f>
        <v>154.94</v>
      </c>
      <c r="I1077" s="3">
        <f>HLOOKUP($C1077,'Параметры ПФ'!$F$3:$K$4,2,FALSE)</f>
        <v>155.04</v>
      </c>
      <c r="J1077" s="3">
        <f t="shared" si="80"/>
        <v>4958.08</v>
      </c>
      <c r="K1077" s="4">
        <f>IF(J1077&lt;'Параметры ПФ'!$N$7+0.01,'Стандартные программы'!J1077,ROUNDDOWN('Параметры ПФ'!$N$7/IF(H1077=0,I1077,IF(I1077&gt;H1077,H1077,I1077)),0)*IF(H1077=0,I1077,IF(I1077&gt;H1077,H1077,I1077)))</f>
        <v>4958.08</v>
      </c>
      <c r="L1077" s="3">
        <f t="shared" si="81"/>
        <v>114035.84</v>
      </c>
      <c r="M1077" s="25">
        <f>IF(J1077&lt;'Параметры ПФ'!$N$7+0.01,E1077*F1077*G1077,ROUNDDOWN('Параметры ПФ'!$N$7/IF(H1077=0,I1077,IF(I1077&gt;H1077,H1077,I1077)),0)*G1077)</f>
        <v>736</v>
      </c>
      <c r="N1077" s="19">
        <f t="shared" si="82"/>
        <v>0</v>
      </c>
      <c r="O1077" s="66" t="b">
        <f t="shared" si="83"/>
        <v>1</v>
      </c>
      <c r="P1077" s="67">
        <f t="shared" si="84"/>
        <v>72</v>
      </c>
    </row>
    <row r="1078" spans="1:16" x14ac:dyDescent="0.45">
      <c r="A1078" s="106" t="s">
        <v>74</v>
      </c>
      <c r="B1078" s="107" t="s">
        <v>585</v>
      </c>
      <c r="C1078" s="108" t="s">
        <v>34</v>
      </c>
      <c r="D1078" s="109">
        <v>36</v>
      </c>
      <c r="E1078" s="110">
        <v>16</v>
      </c>
      <c r="F1078" s="111">
        <v>2</v>
      </c>
      <c r="G1078" s="112">
        <v>23</v>
      </c>
      <c r="H1078" s="68">
        <f t="array" ref="H1078">INDEX('Нормативные затраты по МЗ'!$C$2:$C$132,MATCH(A1078&amp;C1078,'Нормативные затраты по МЗ'!$A$2:$A$132&amp;'Нормативные затраты по МЗ'!$B$2:$B$132,0))</f>
        <v>154.94</v>
      </c>
      <c r="I1078" s="3">
        <f>HLOOKUP($C1078,'Параметры ПФ'!$F$3:$K$4,2,FALSE)</f>
        <v>155.04</v>
      </c>
      <c r="J1078" s="3">
        <f t="shared" si="80"/>
        <v>4958.08</v>
      </c>
      <c r="K1078" s="4">
        <f>IF(J1078&lt;'Параметры ПФ'!$N$7+0.01,'Стандартные программы'!J1078,ROUNDDOWN('Параметры ПФ'!$N$7/IF(H1078=0,I1078,IF(I1078&gt;H1078,H1078,I1078)),0)*IF(H1078=0,I1078,IF(I1078&gt;H1078,H1078,I1078)))</f>
        <v>4958.08</v>
      </c>
      <c r="L1078" s="3">
        <f t="shared" si="81"/>
        <v>114035.84</v>
      </c>
      <c r="M1078" s="25">
        <f>IF(J1078&lt;'Параметры ПФ'!$N$7+0.01,E1078*F1078*G1078,ROUNDDOWN('Параметры ПФ'!$N$7/IF(H1078=0,I1078,IF(I1078&gt;H1078,H1078,I1078)),0)*G1078)</f>
        <v>736</v>
      </c>
      <c r="N1078" s="19">
        <f t="shared" si="82"/>
        <v>0</v>
      </c>
      <c r="O1078" s="66" t="b">
        <f t="shared" si="83"/>
        <v>1</v>
      </c>
      <c r="P1078" s="67">
        <f t="shared" si="84"/>
        <v>72</v>
      </c>
    </row>
    <row r="1079" spans="1:16" x14ac:dyDescent="0.45">
      <c r="A1079" s="106" t="s">
        <v>74</v>
      </c>
      <c r="B1079" s="107" t="s">
        <v>585</v>
      </c>
      <c r="C1079" s="108" t="s">
        <v>34</v>
      </c>
      <c r="D1079" s="109">
        <v>36</v>
      </c>
      <c r="E1079" s="110">
        <v>16</v>
      </c>
      <c r="F1079" s="111">
        <v>2</v>
      </c>
      <c r="G1079" s="112">
        <v>23</v>
      </c>
      <c r="H1079" s="68">
        <f t="array" ref="H1079">INDEX('Нормативные затраты по МЗ'!$C$2:$C$132,MATCH(A1079&amp;C1079,'Нормативные затраты по МЗ'!$A$2:$A$132&amp;'Нормативные затраты по МЗ'!$B$2:$B$132,0))</f>
        <v>154.94</v>
      </c>
      <c r="I1079" s="3">
        <f>HLOOKUP($C1079,'Параметры ПФ'!$F$3:$K$4,2,FALSE)</f>
        <v>155.04</v>
      </c>
      <c r="J1079" s="3">
        <f t="shared" si="80"/>
        <v>4958.08</v>
      </c>
      <c r="K1079" s="4">
        <f>IF(J1079&lt;'Параметры ПФ'!$N$7+0.01,'Стандартные программы'!J1079,ROUNDDOWN('Параметры ПФ'!$N$7/IF(H1079=0,I1079,IF(I1079&gt;H1079,H1079,I1079)),0)*IF(H1079=0,I1079,IF(I1079&gt;H1079,H1079,I1079)))</f>
        <v>4958.08</v>
      </c>
      <c r="L1079" s="3">
        <f t="shared" si="81"/>
        <v>114035.84</v>
      </c>
      <c r="M1079" s="25">
        <f>IF(J1079&lt;'Параметры ПФ'!$N$7+0.01,E1079*F1079*G1079,ROUNDDOWN('Параметры ПФ'!$N$7/IF(H1079=0,I1079,IF(I1079&gt;H1079,H1079,I1079)),0)*G1079)</f>
        <v>736</v>
      </c>
      <c r="N1079" s="19">
        <f t="shared" si="82"/>
        <v>0</v>
      </c>
      <c r="O1079" s="66" t="b">
        <f t="shared" si="83"/>
        <v>1</v>
      </c>
      <c r="P1079" s="67">
        <f t="shared" si="84"/>
        <v>72</v>
      </c>
    </row>
    <row r="1080" spans="1:16" x14ac:dyDescent="0.45">
      <c r="A1080" s="106" t="s">
        <v>74</v>
      </c>
      <c r="B1080" s="107" t="s">
        <v>585</v>
      </c>
      <c r="C1080" s="108" t="s">
        <v>34</v>
      </c>
      <c r="D1080" s="109">
        <v>36</v>
      </c>
      <c r="E1080" s="110">
        <v>16</v>
      </c>
      <c r="F1080" s="111">
        <v>2</v>
      </c>
      <c r="G1080" s="112">
        <v>23</v>
      </c>
      <c r="H1080" s="68">
        <f t="array" ref="H1080">INDEX('Нормативные затраты по МЗ'!$C$2:$C$132,MATCH(A1080&amp;C1080,'Нормативные затраты по МЗ'!$A$2:$A$132&amp;'Нормативные затраты по МЗ'!$B$2:$B$132,0))</f>
        <v>154.94</v>
      </c>
      <c r="I1080" s="3">
        <f>HLOOKUP($C1080,'Параметры ПФ'!$F$3:$K$4,2,FALSE)</f>
        <v>155.04</v>
      </c>
      <c r="J1080" s="3">
        <f t="shared" si="80"/>
        <v>4958.08</v>
      </c>
      <c r="K1080" s="4">
        <f>IF(J1080&lt;'Параметры ПФ'!$N$7+0.01,'Стандартные программы'!J1080,ROUNDDOWN('Параметры ПФ'!$N$7/IF(H1080=0,I1080,IF(I1080&gt;H1080,H1080,I1080)),0)*IF(H1080=0,I1080,IF(I1080&gt;H1080,H1080,I1080)))</f>
        <v>4958.08</v>
      </c>
      <c r="L1080" s="3">
        <f t="shared" si="81"/>
        <v>114035.84</v>
      </c>
      <c r="M1080" s="25">
        <f>IF(J1080&lt;'Параметры ПФ'!$N$7+0.01,E1080*F1080*G1080,ROUNDDOWN('Параметры ПФ'!$N$7/IF(H1080=0,I1080,IF(I1080&gt;H1080,H1080,I1080)),0)*G1080)</f>
        <v>736</v>
      </c>
      <c r="N1080" s="19">
        <f t="shared" si="82"/>
        <v>0</v>
      </c>
      <c r="O1080" s="66" t="b">
        <f t="shared" si="83"/>
        <v>1</v>
      </c>
      <c r="P1080" s="67">
        <f t="shared" si="84"/>
        <v>72</v>
      </c>
    </row>
    <row r="1081" spans="1:16" x14ac:dyDescent="0.45">
      <c r="A1081" s="106" t="s">
        <v>74</v>
      </c>
      <c r="B1081" s="107" t="s">
        <v>585</v>
      </c>
      <c r="C1081" s="108" t="s">
        <v>34</v>
      </c>
      <c r="D1081" s="109">
        <v>36</v>
      </c>
      <c r="E1081" s="110">
        <v>16</v>
      </c>
      <c r="F1081" s="111">
        <v>2</v>
      </c>
      <c r="G1081" s="112">
        <v>23</v>
      </c>
      <c r="H1081" s="68">
        <f t="array" ref="H1081">INDEX('Нормативные затраты по МЗ'!$C$2:$C$132,MATCH(A1081&amp;C1081,'Нормативные затраты по МЗ'!$A$2:$A$132&amp;'Нормативные затраты по МЗ'!$B$2:$B$132,0))</f>
        <v>154.94</v>
      </c>
      <c r="I1081" s="3">
        <f>HLOOKUP($C1081,'Параметры ПФ'!$F$3:$K$4,2,FALSE)</f>
        <v>155.04</v>
      </c>
      <c r="J1081" s="3">
        <f t="shared" si="80"/>
        <v>4958.08</v>
      </c>
      <c r="K1081" s="4">
        <f>IF(J1081&lt;'Параметры ПФ'!$N$7+0.01,'Стандартные программы'!J1081,ROUNDDOWN('Параметры ПФ'!$N$7/IF(H1081=0,I1081,IF(I1081&gt;H1081,H1081,I1081)),0)*IF(H1081=0,I1081,IF(I1081&gt;H1081,H1081,I1081)))</f>
        <v>4958.08</v>
      </c>
      <c r="L1081" s="3">
        <f t="shared" si="81"/>
        <v>114035.84</v>
      </c>
      <c r="M1081" s="25">
        <f>IF(J1081&lt;'Параметры ПФ'!$N$7+0.01,E1081*F1081*G1081,ROUNDDOWN('Параметры ПФ'!$N$7/IF(H1081=0,I1081,IF(I1081&gt;H1081,H1081,I1081)),0)*G1081)</f>
        <v>736</v>
      </c>
      <c r="N1081" s="19">
        <f t="shared" si="82"/>
        <v>0</v>
      </c>
      <c r="O1081" s="66" t="b">
        <f t="shared" si="83"/>
        <v>1</v>
      </c>
      <c r="P1081" s="67">
        <f t="shared" si="84"/>
        <v>72</v>
      </c>
    </row>
    <row r="1082" spans="1:16" x14ac:dyDescent="0.45">
      <c r="A1082" s="106" t="s">
        <v>74</v>
      </c>
      <c r="B1082" s="107" t="s">
        <v>585</v>
      </c>
      <c r="C1082" s="108" t="s">
        <v>34</v>
      </c>
      <c r="D1082" s="109">
        <v>36</v>
      </c>
      <c r="E1082" s="110">
        <v>16</v>
      </c>
      <c r="F1082" s="111">
        <v>2</v>
      </c>
      <c r="G1082" s="112">
        <v>23</v>
      </c>
      <c r="H1082" s="68">
        <f t="array" ref="H1082">INDEX('Нормативные затраты по МЗ'!$C$2:$C$132,MATCH(A1082&amp;C1082,'Нормативные затраты по МЗ'!$A$2:$A$132&amp;'Нормативные затраты по МЗ'!$B$2:$B$132,0))</f>
        <v>154.94</v>
      </c>
      <c r="I1082" s="3">
        <f>HLOOKUP($C1082,'Параметры ПФ'!$F$3:$K$4,2,FALSE)</f>
        <v>155.04</v>
      </c>
      <c r="J1082" s="3">
        <f t="shared" si="80"/>
        <v>4958.08</v>
      </c>
      <c r="K1082" s="4">
        <f>IF(J1082&lt;'Параметры ПФ'!$N$7+0.01,'Стандартные программы'!J1082,ROUNDDOWN('Параметры ПФ'!$N$7/IF(H1082=0,I1082,IF(I1082&gt;H1082,H1082,I1082)),0)*IF(H1082=0,I1082,IF(I1082&gt;H1082,H1082,I1082)))</f>
        <v>4958.08</v>
      </c>
      <c r="L1082" s="3">
        <f t="shared" si="81"/>
        <v>114035.84</v>
      </c>
      <c r="M1082" s="25">
        <f>IF(J1082&lt;'Параметры ПФ'!$N$7+0.01,E1082*F1082*G1082,ROUNDDOWN('Параметры ПФ'!$N$7/IF(H1082=0,I1082,IF(I1082&gt;H1082,H1082,I1082)),0)*G1082)</f>
        <v>736</v>
      </c>
      <c r="N1082" s="19">
        <f t="shared" si="82"/>
        <v>0</v>
      </c>
      <c r="O1082" s="66" t="b">
        <f t="shared" si="83"/>
        <v>1</v>
      </c>
      <c r="P1082" s="67">
        <f t="shared" si="84"/>
        <v>72</v>
      </c>
    </row>
    <row r="1083" spans="1:16" x14ac:dyDescent="0.45">
      <c r="A1083" s="106" t="s">
        <v>74</v>
      </c>
      <c r="B1083" s="107" t="s">
        <v>585</v>
      </c>
      <c r="C1083" s="108" t="s">
        <v>34</v>
      </c>
      <c r="D1083" s="109">
        <v>36</v>
      </c>
      <c r="E1083" s="110">
        <v>16</v>
      </c>
      <c r="F1083" s="111">
        <v>2</v>
      </c>
      <c r="G1083" s="112">
        <v>23</v>
      </c>
      <c r="H1083" s="68">
        <f t="array" ref="H1083">INDEX('Нормативные затраты по МЗ'!$C$2:$C$132,MATCH(A1083&amp;C1083,'Нормативные затраты по МЗ'!$A$2:$A$132&amp;'Нормативные затраты по МЗ'!$B$2:$B$132,0))</f>
        <v>154.94</v>
      </c>
      <c r="I1083" s="3">
        <f>HLOOKUP($C1083,'Параметры ПФ'!$F$3:$K$4,2,FALSE)</f>
        <v>155.04</v>
      </c>
      <c r="J1083" s="3">
        <f t="shared" si="80"/>
        <v>4958.08</v>
      </c>
      <c r="K1083" s="4">
        <f>IF(J1083&lt;'Параметры ПФ'!$N$7+0.01,'Стандартные программы'!J1083,ROUNDDOWN('Параметры ПФ'!$N$7/IF(H1083=0,I1083,IF(I1083&gt;H1083,H1083,I1083)),0)*IF(H1083=0,I1083,IF(I1083&gt;H1083,H1083,I1083)))</f>
        <v>4958.08</v>
      </c>
      <c r="L1083" s="3">
        <f t="shared" si="81"/>
        <v>114035.84</v>
      </c>
      <c r="M1083" s="25">
        <f>IF(J1083&lt;'Параметры ПФ'!$N$7+0.01,E1083*F1083*G1083,ROUNDDOWN('Параметры ПФ'!$N$7/IF(H1083=0,I1083,IF(I1083&gt;H1083,H1083,I1083)),0)*G1083)</f>
        <v>736</v>
      </c>
      <c r="N1083" s="19">
        <f t="shared" si="82"/>
        <v>0</v>
      </c>
      <c r="O1083" s="66" t="b">
        <f t="shared" si="83"/>
        <v>1</v>
      </c>
      <c r="P1083" s="67">
        <f t="shared" si="84"/>
        <v>72</v>
      </c>
    </row>
    <row r="1084" spans="1:16" x14ac:dyDescent="0.45">
      <c r="A1084" s="106" t="s">
        <v>74</v>
      </c>
      <c r="B1084" s="107" t="s">
        <v>585</v>
      </c>
      <c r="C1084" s="108" t="s">
        <v>34</v>
      </c>
      <c r="D1084" s="109">
        <v>36</v>
      </c>
      <c r="E1084" s="110">
        <v>16</v>
      </c>
      <c r="F1084" s="111">
        <v>2</v>
      </c>
      <c r="G1084" s="112">
        <v>23</v>
      </c>
      <c r="H1084" s="68">
        <f t="array" ref="H1084">INDEX('Нормативные затраты по МЗ'!$C$2:$C$132,MATCH(A1084&amp;C1084,'Нормативные затраты по МЗ'!$A$2:$A$132&amp;'Нормативные затраты по МЗ'!$B$2:$B$132,0))</f>
        <v>154.94</v>
      </c>
      <c r="I1084" s="3">
        <f>HLOOKUP($C1084,'Параметры ПФ'!$F$3:$K$4,2,FALSE)</f>
        <v>155.04</v>
      </c>
      <c r="J1084" s="3">
        <f t="shared" si="80"/>
        <v>4958.08</v>
      </c>
      <c r="K1084" s="4">
        <f>IF(J1084&lt;'Параметры ПФ'!$N$7+0.01,'Стандартные программы'!J1084,ROUNDDOWN('Параметры ПФ'!$N$7/IF(H1084=0,I1084,IF(I1084&gt;H1084,H1084,I1084)),0)*IF(H1084=0,I1084,IF(I1084&gt;H1084,H1084,I1084)))</f>
        <v>4958.08</v>
      </c>
      <c r="L1084" s="3">
        <f t="shared" si="81"/>
        <v>114035.84</v>
      </c>
      <c r="M1084" s="25">
        <f>IF(J1084&lt;'Параметры ПФ'!$N$7+0.01,E1084*F1084*G1084,ROUNDDOWN('Параметры ПФ'!$N$7/IF(H1084=0,I1084,IF(I1084&gt;H1084,H1084,I1084)),0)*G1084)</f>
        <v>736</v>
      </c>
      <c r="N1084" s="19">
        <f t="shared" si="82"/>
        <v>0</v>
      </c>
      <c r="O1084" s="66" t="b">
        <f t="shared" si="83"/>
        <v>1</v>
      </c>
      <c r="P1084" s="67">
        <f t="shared" si="84"/>
        <v>72</v>
      </c>
    </row>
    <row r="1085" spans="1:16" x14ac:dyDescent="0.45">
      <c r="A1085" s="106" t="s">
        <v>74</v>
      </c>
      <c r="B1085" s="107" t="s">
        <v>585</v>
      </c>
      <c r="C1085" s="108" t="s">
        <v>34</v>
      </c>
      <c r="D1085" s="109">
        <v>36</v>
      </c>
      <c r="E1085" s="110">
        <v>16</v>
      </c>
      <c r="F1085" s="111">
        <v>2</v>
      </c>
      <c r="G1085" s="112">
        <v>23</v>
      </c>
      <c r="H1085" s="68">
        <f t="array" ref="H1085">INDEX('Нормативные затраты по МЗ'!$C$2:$C$132,MATCH(A1085&amp;C1085,'Нормативные затраты по МЗ'!$A$2:$A$132&amp;'Нормативные затраты по МЗ'!$B$2:$B$132,0))</f>
        <v>154.94</v>
      </c>
      <c r="I1085" s="3">
        <f>HLOOKUP($C1085,'Параметры ПФ'!$F$3:$K$4,2,FALSE)</f>
        <v>155.04</v>
      </c>
      <c r="J1085" s="3">
        <f t="shared" si="80"/>
        <v>4958.08</v>
      </c>
      <c r="K1085" s="4">
        <f>IF(J1085&lt;'Параметры ПФ'!$N$7+0.01,'Стандартные программы'!J1085,ROUNDDOWN('Параметры ПФ'!$N$7/IF(H1085=0,I1085,IF(I1085&gt;H1085,H1085,I1085)),0)*IF(H1085=0,I1085,IF(I1085&gt;H1085,H1085,I1085)))</f>
        <v>4958.08</v>
      </c>
      <c r="L1085" s="3">
        <f t="shared" si="81"/>
        <v>114035.84</v>
      </c>
      <c r="M1085" s="25">
        <f>IF(J1085&lt;'Параметры ПФ'!$N$7+0.01,E1085*F1085*G1085,ROUNDDOWN('Параметры ПФ'!$N$7/IF(H1085=0,I1085,IF(I1085&gt;H1085,H1085,I1085)),0)*G1085)</f>
        <v>736</v>
      </c>
      <c r="N1085" s="19">
        <f t="shared" si="82"/>
        <v>0</v>
      </c>
      <c r="O1085" s="66" t="b">
        <f t="shared" si="83"/>
        <v>1</v>
      </c>
      <c r="P1085" s="67">
        <f t="shared" si="84"/>
        <v>72</v>
      </c>
    </row>
    <row r="1086" spans="1:16" x14ac:dyDescent="0.45">
      <c r="A1086" s="106" t="s">
        <v>74</v>
      </c>
      <c r="B1086" s="107" t="s">
        <v>585</v>
      </c>
      <c r="C1086" s="108" t="s">
        <v>34</v>
      </c>
      <c r="D1086" s="109">
        <v>36</v>
      </c>
      <c r="E1086" s="110">
        <v>16</v>
      </c>
      <c r="F1086" s="111">
        <v>2</v>
      </c>
      <c r="G1086" s="112">
        <v>23</v>
      </c>
      <c r="H1086" s="68">
        <f t="array" ref="H1086">INDEX('Нормативные затраты по МЗ'!$C$2:$C$132,MATCH(A1086&amp;C1086,'Нормативные затраты по МЗ'!$A$2:$A$132&amp;'Нормативные затраты по МЗ'!$B$2:$B$132,0))</f>
        <v>154.94</v>
      </c>
      <c r="I1086" s="3">
        <f>HLOOKUP($C1086,'Параметры ПФ'!$F$3:$K$4,2,FALSE)</f>
        <v>155.04</v>
      </c>
      <c r="J1086" s="3">
        <f t="shared" si="80"/>
        <v>4958.08</v>
      </c>
      <c r="K1086" s="4">
        <f>IF(J1086&lt;'Параметры ПФ'!$N$7+0.01,'Стандартные программы'!J1086,ROUNDDOWN('Параметры ПФ'!$N$7/IF(H1086=0,I1086,IF(I1086&gt;H1086,H1086,I1086)),0)*IF(H1086=0,I1086,IF(I1086&gt;H1086,H1086,I1086)))</f>
        <v>4958.08</v>
      </c>
      <c r="L1086" s="3">
        <f t="shared" si="81"/>
        <v>114035.84</v>
      </c>
      <c r="M1086" s="25">
        <f>IF(J1086&lt;'Параметры ПФ'!$N$7+0.01,E1086*F1086*G1086,ROUNDDOWN('Параметры ПФ'!$N$7/IF(H1086=0,I1086,IF(I1086&gt;H1086,H1086,I1086)),0)*G1086)</f>
        <v>736</v>
      </c>
      <c r="N1086" s="19">
        <f t="shared" si="82"/>
        <v>0</v>
      </c>
      <c r="O1086" s="66" t="b">
        <f t="shared" si="83"/>
        <v>1</v>
      </c>
      <c r="P1086" s="67">
        <f t="shared" si="84"/>
        <v>72</v>
      </c>
    </row>
    <row r="1087" spans="1:16" x14ac:dyDescent="0.45">
      <c r="A1087" s="106" t="s">
        <v>74</v>
      </c>
      <c r="B1087" s="107" t="s">
        <v>585</v>
      </c>
      <c r="C1087" s="108" t="s">
        <v>34</v>
      </c>
      <c r="D1087" s="109">
        <v>36</v>
      </c>
      <c r="E1087" s="110">
        <v>16</v>
      </c>
      <c r="F1087" s="111">
        <v>2</v>
      </c>
      <c r="G1087" s="112">
        <v>23</v>
      </c>
      <c r="H1087" s="68">
        <f t="array" ref="H1087">INDEX('Нормативные затраты по МЗ'!$C$2:$C$132,MATCH(A1087&amp;C1087,'Нормативные затраты по МЗ'!$A$2:$A$132&amp;'Нормативные затраты по МЗ'!$B$2:$B$132,0))</f>
        <v>154.94</v>
      </c>
      <c r="I1087" s="3">
        <f>HLOOKUP($C1087,'Параметры ПФ'!$F$3:$K$4,2,FALSE)</f>
        <v>155.04</v>
      </c>
      <c r="J1087" s="3">
        <f t="shared" si="80"/>
        <v>4958.08</v>
      </c>
      <c r="K1087" s="4">
        <f>IF(J1087&lt;'Параметры ПФ'!$N$7+0.01,'Стандартные программы'!J1087,ROUNDDOWN('Параметры ПФ'!$N$7/IF(H1087=0,I1087,IF(I1087&gt;H1087,H1087,I1087)),0)*IF(H1087=0,I1087,IF(I1087&gt;H1087,H1087,I1087)))</f>
        <v>4958.08</v>
      </c>
      <c r="L1087" s="3">
        <f t="shared" si="81"/>
        <v>114035.84</v>
      </c>
      <c r="M1087" s="25">
        <f>IF(J1087&lt;'Параметры ПФ'!$N$7+0.01,E1087*F1087*G1087,ROUNDDOWN('Параметры ПФ'!$N$7/IF(H1087=0,I1087,IF(I1087&gt;H1087,H1087,I1087)),0)*G1087)</f>
        <v>736</v>
      </c>
      <c r="N1087" s="19">
        <f t="shared" si="82"/>
        <v>0</v>
      </c>
      <c r="O1087" s="66" t="b">
        <f t="shared" si="83"/>
        <v>1</v>
      </c>
      <c r="P1087" s="67">
        <f t="shared" si="84"/>
        <v>72</v>
      </c>
    </row>
    <row r="1088" spans="1:16" x14ac:dyDescent="0.45">
      <c r="A1088" s="106" t="s">
        <v>74</v>
      </c>
      <c r="B1088" s="107" t="s">
        <v>585</v>
      </c>
      <c r="C1088" s="108" t="s">
        <v>34</v>
      </c>
      <c r="D1088" s="109">
        <v>36</v>
      </c>
      <c r="E1088" s="110">
        <v>16</v>
      </c>
      <c r="F1088" s="111">
        <v>2</v>
      </c>
      <c r="G1088" s="112">
        <v>23</v>
      </c>
      <c r="H1088" s="68">
        <f t="array" ref="H1088">INDEX('Нормативные затраты по МЗ'!$C$2:$C$132,MATCH(A1088&amp;C1088,'Нормативные затраты по МЗ'!$A$2:$A$132&amp;'Нормативные затраты по МЗ'!$B$2:$B$132,0))</f>
        <v>154.94</v>
      </c>
      <c r="I1088" s="3">
        <f>HLOOKUP($C1088,'Параметры ПФ'!$F$3:$K$4,2,FALSE)</f>
        <v>155.04</v>
      </c>
      <c r="J1088" s="3">
        <f t="shared" si="80"/>
        <v>4958.08</v>
      </c>
      <c r="K1088" s="4">
        <f>IF(J1088&lt;'Параметры ПФ'!$N$7+0.01,'Стандартные программы'!J1088,ROUNDDOWN('Параметры ПФ'!$N$7/IF(H1088=0,I1088,IF(I1088&gt;H1088,H1088,I1088)),0)*IF(H1088=0,I1088,IF(I1088&gt;H1088,H1088,I1088)))</f>
        <v>4958.08</v>
      </c>
      <c r="L1088" s="3">
        <f t="shared" si="81"/>
        <v>114035.84</v>
      </c>
      <c r="M1088" s="25">
        <f>IF(J1088&lt;'Параметры ПФ'!$N$7+0.01,E1088*F1088*G1088,ROUNDDOWN('Параметры ПФ'!$N$7/IF(H1088=0,I1088,IF(I1088&gt;H1088,H1088,I1088)),0)*G1088)</f>
        <v>736</v>
      </c>
      <c r="N1088" s="19">
        <f t="shared" si="82"/>
        <v>0</v>
      </c>
      <c r="O1088" s="66" t="b">
        <f t="shared" si="83"/>
        <v>1</v>
      </c>
      <c r="P1088" s="67">
        <f t="shared" si="84"/>
        <v>72</v>
      </c>
    </row>
    <row r="1089" spans="1:16" x14ac:dyDescent="0.45">
      <c r="A1089" s="106" t="s">
        <v>74</v>
      </c>
      <c r="B1089" s="107" t="s">
        <v>585</v>
      </c>
      <c r="C1089" s="108" t="s">
        <v>34</v>
      </c>
      <c r="D1089" s="109">
        <v>36</v>
      </c>
      <c r="E1089" s="110">
        <v>16</v>
      </c>
      <c r="F1089" s="111">
        <v>2</v>
      </c>
      <c r="G1089" s="112">
        <v>23</v>
      </c>
      <c r="H1089" s="68">
        <f t="array" ref="H1089">INDEX('Нормативные затраты по МЗ'!$C$2:$C$132,MATCH(A1089&amp;C1089,'Нормативные затраты по МЗ'!$A$2:$A$132&amp;'Нормативные затраты по МЗ'!$B$2:$B$132,0))</f>
        <v>154.94</v>
      </c>
      <c r="I1089" s="3">
        <f>HLOOKUP($C1089,'Параметры ПФ'!$F$3:$K$4,2,FALSE)</f>
        <v>155.04</v>
      </c>
      <c r="J1089" s="3">
        <f t="shared" si="80"/>
        <v>4958.08</v>
      </c>
      <c r="K1089" s="4">
        <f>IF(J1089&lt;'Параметры ПФ'!$N$7+0.01,'Стандартные программы'!J1089,ROUNDDOWN('Параметры ПФ'!$N$7/IF(H1089=0,I1089,IF(I1089&gt;H1089,H1089,I1089)),0)*IF(H1089=0,I1089,IF(I1089&gt;H1089,H1089,I1089)))</f>
        <v>4958.08</v>
      </c>
      <c r="L1089" s="3">
        <f t="shared" si="81"/>
        <v>114035.84</v>
      </c>
      <c r="M1089" s="25">
        <f>IF(J1089&lt;'Параметры ПФ'!$N$7+0.01,E1089*F1089*G1089,ROUNDDOWN('Параметры ПФ'!$N$7/IF(H1089=0,I1089,IF(I1089&gt;H1089,H1089,I1089)),0)*G1089)</f>
        <v>736</v>
      </c>
      <c r="N1089" s="19">
        <f t="shared" si="82"/>
        <v>0</v>
      </c>
      <c r="O1089" s="66" t="b">
        <f t="shared" si="83"/>
        <v>1</v>
      </c>
      <c r="P1089" s="67">
        <f t="shared" si="84"/>
        <v>72</v>
      </c>
    </row>
    <row r="1090" spans="1:16" x14ac:dyDescent="0.45">
      <c r="A1090" s="106" t="s">
        <v>74</v>
      </c>
      <c r="B1090" s="107" t="s">
        <v>585</v>
      </c>
      <c r="C1090" s="108" t="s">
        <v>34</v>
      </c>
      <c r="D1090" s="109">
        <v>36</v>
      </c>
      <c r="E1090" s="110">
        <v>16</v>
      </c>
      <c r="F1090" s="111">
        <v>2</v>
      </c>
      <c r="G1090" s="112">
        <v>23</v>
      </c>
      <c r="H1090" s="68">
        <f t="array" ref="H1090">INDEX('Нормативные затраты по МЗ'!$C$2:$C$132,MATCH(A1090&amp;C1090,'Нормативные затраты по МЗ'!$A$2:$A$132&amp;'Нормативные затраты по МЗ'!$B$2:$B$132,0))</f>
        <v>154.94</v>
      </c>
      <c r="I1090" s="3">
        <f>HLOOKUP($C1090,'Параметры ПФ'!$F$3:$K$4,2,FALSE)</f>
        <v>155.04</v>
      </c>
      <c r="J1090" s="3">
        <f t="shared" ref="J1090:J1153" si="85">IF(H1090=0,I1090*F1090*E1090,IF(I1090&gt;H1090,H1090*F1090*E1090,I1090*F1090*E1090))</f>
        <v>4958.08</v>
      </c>
      <c r="K1090" s="4">
        <f>IF(J1090&lt;'Параметры ПФ'!$N$7+0.01,'Стандартные программы'!J1090,ROUNDDOWN('Параметры ПФ'!$N$7/IF(H1090=0,I1090,IF(I1090&gt;H1090,H1090,I1090)),0)*IF(H1090=0,I1090,IF(I1090&gt;H1090,H1090,I1090)))</f>
        <v>4958.08</v>
      </c>
      <c r="L1090" s="3">
        <f t="shared" ref="L1090:L1153" si="86">K1090*G1090</f>
        <v>114035.84</v>
      </c>
      <c r="M1090" s="25">
        <f>IF(J1090&lt;'Параметры ПФ'!$N$7+0.01,E1090*F1090*G1090,ROUNDDOWN('Параметры ПФ'!$N$7/IF(H1090=0,I1090,IF(I1090&gt;H1090,H1090,I1090)),0)*G1090)</f>
        <v>736</v>
      </c>
      <c r="N1090" s="19">
        <f t="shared" ref="N1090:N1153" si="87">IF(H1090=0,I1090*F1090*E1090,IF(I1090&gt;H1090,H1090*F1090*E1090,I1090*F1090*E1090))-K1090</f>
        <v>0</v>
      </c>
      <c r="O1090" s="66" t="b">
        <f t="shared" ref="O1090:O1153" si="88">IF(I1090&gt;=H1090,TRUE,FALSE)</f>
        <v>1</v>
      </c>
      <c r="P1090" s="67">
        <f t="shared" ref="P1090:P1153" si="89">D1090*F1090</f>
        <v>72</v>
      </c>
    </row>
    <row r="1091" spans="1:16" x14ac:dyDescent="0.45">
      <c r="A1091" s="106" t="s">
        <v>74</v>
      </c>
      <c r="B1091" s="107" t="s">
        <v>585</v>
      </c>
      <c r="C1091" s="108" t="s">
        <v>34</v>
      </c>
      <c r="D1091" s="109">
        <v>36</v>
      </c>
      <c r="E1091" s="110">
        <v>16</v>
      </c>
      <c r="F1091" s="111">
        <v>2</v>
      </c>
      <c r="G1091" s="112">
        <v>23</v>
      </c>
      <c r="H1091" s="68">
        <f t="array" ref="H1091">INDEX('Нормативные затраты по МЗ'!$C$2:$C$132,MATCH(A1091&amp;C1091,'Нормативные затраты по МЗ'!$A$2:$A$132&amp;'Нормативные затраты по МЗ'!$B$2:$B$132,0))</f>
        <v>154.94</v>
      </c>
      <c r="I1091" s="3">
        <f>HLOOKUP($C1091,'Параметры ПФ'!$F$3:$K$4,2,FALSE)</f>
        <v>155.04</v>
      </c>
      <c r="J1091" s="3">
        <f t="shared" si="85"/>
        <v>4958.08</v>
      </c>
      <c r="K1091" s="4">
        <f>IF(J1091&lt;'Параметры ПФ'!$N$7+0.01,'Стандартные программы'!J1091,ROUNDDOWN('Параметры ПФ'!$N$7/IF(H1091=0,I1091,IF(I1091&gt;H1091,H1091,I1091)),0)*IF(H1091=0,I1091,IF(I1091&gt;H1091,H1091,I1091)))</f>
        <v>4958.08</v>
      </c>
      <c r="L1091" s="3">
        <f t="shared" si="86"/>
        <v>114035.84</v>
      </c>
      <c r="M1091" s="25">
        <f>IF(J1091&lt;'Параметры ПФ'!$N$7+0.01,E1091*F1091*G1091,ROUNDDOWN('Параметры ПФ'!$N$7/IF(H1091=0,I1091,IF(I1091&gt;H1091,H1091,I1091)),0)*G1091)</f>
        <v>736</v>
      </c>
      <c r="N1091" s="19">
        <f t="shared" si="87"/>
        <v>0</v>
      </c>
      <c r="O1091" s="66" t="b">
        <f t="shared" si="88"/>
        <v>1</v>
      </c>
      <c r="P1091" s="67">
        <f t="shared" si="89"/>
        <v>72</v>
      </c>
    </row>
    <row r="1092" spans="1:16" x14ac:dyDescent="0.45">
      <c r="A1092" s="106" t="s">
        <v>74</v>
      </c>
      <c r="B1092" s="107" t="s">
        <v>585</v>
      </c>
      <c r="C1092" s="108" t="s">
        <v>34</v>
      </c>
      <c r="D1092" s="109">
        <v>36</v>
      </c>
      <c r="E1092" s="110">
        <v>16</v>
      </c>
      <c r="F1092" s="111">
        <v>2</v>
      </c>
      <c r="G1092" s="123">
        <v>25</v>
      </c>
      <c r="H1092" s="68">
        <f t="array" ref="H1092">INDEX('Нормативные затраты по МЗ'!$C$2:$C$132,MATCH(A1092&amp;C1092,'Нормативные затраты по МЗ'!$A$2:$A$132&amp;'Нормативные затраты по МЗ'!$B$2:$B$132,0))</f>
        <v>154.94</v>
      </c>
      <c r="I1092" s="3">
        <f>HLOOKUP($C1092,'Параметры ПФ'!$F$3:$K$4,2,FALSE)</f>
        <v>155.04</v>
      </c>
      <c r="J1092" s="3">
        <f t="shared" si="85"/>
        <v>4958.08</v>
      </c>
      <c r="K1092" s="4">
        <f>IF(J1092&lt;'Параметры ПФ'!$N$7+0.01,'Стандартные программы'!J1092,ROUNDDOWN('Параметры ПФ'!$N$7/IF(H1092=0,I1092,IF(I1092&gt;H1092,H1092,I1092)),0)*IF(H1092=0,I1092,IF(I1092&gt;H1092,H1092,I1092)))</f>
        <v>4958.08</v>
      </c>
      <c r="L1092" s="3">
        <f t="shared" si="86"/>
        <v>123952</v>
      </c>
      <c r="M1092" s="25">
        <f>IF(J1092&lt;'Параметры ПФ'!$N$7+0.01,E1092*F1092*G1092,ROUNDDOWN('Параметры ПФ'!$N$7/IF(H1092=0,I1092,IF(I1092&gt;H1092,H1092,I1092)),0)*G1092)</f>
        <v>800</v>
      </c>
      <c r="N1092" s="19">
        <f t="shared" si="87"/>
        <v>0</v>
      </c>
      <c r="O1092" s="66" t="b">
        <f t="shared" si="88"/>
        <v>1</v>
      </c>
      <c r="P1092" s="67">
        <f t="shared" si="89"/>
        <v>72</v>
      </c>
    </row>
    <row r="1093" spans="1:16" x14ac:dyDescent="0.45">
      <c r="A1093" s="106" t="s">
        <v>74</v>
      </c>
      <c r="B1093" s="107" t="s">
        <v>587</v>
      </c>
      <c r="C1093" s="108" t="s">
        <v>34</v>
      </c>
      <c r="D1093" s="109">
        <v>36</v>
      </c>
      <c r="E1093" s="110">
        <v>16</v>
      </c>
      <c r="F1093" s="111">
        <v>2</v>
      </c>
      <c r="G1093" s="112">
        <v>30</v>
      </c>
      <c r="H1093" s="68">
        <f t="array" ref="H1093">INDEX('Нормативные затраты по МЗ'!$C$2:$C$132,MATCH(A1093&amp;C1093,'Нормативные затраты по МЗ'!$A$2:$A$132&amp;'Нормативные затраты по МЗ'!$B$2:$B$132,0))</f>
        <v>154.94</v>
      </c>
      <c r="I1093" s="3">
        <f>HLOOKUP($C1093,'Параметры ПФ'!$F$3:$K$4,2,FALSE)</f>
        <v>155.04</v>
      </c>
      <c r="J1093" s="3">
        <f t="shared" si="85"/>
        <v>4958.08</v>
      </c>
      <c r="K1093" s="4">
        <f>IF(J1093&lt;'Параметры ПФ'!$N$7+0.01,'Стандартные программы'!J1093,ROUNDDOWN('Параметры ПФ'!$N$7/IF(H1093=0,I1093,IF(I1093&gt;H1093,H1093,I1093)),0)*IF(H1093=0,I1093,IF(I1093&gt;H1093,H1093,I1093)))</f>
        <v>4958.08</v>
      </c>
      <c r="L1093" s="3">
        <f t="shared" si="86"/>
        <v>148742.39999999999</v>
      </c>
      <c r="M1093" s="25">
        <f>IF(J1093&lt;'Параметры ПФ'!$N$7+0.01,E1093*F1093*G1093,ROUNDDOWN('Параметры ПФ'!$N$7/IF(H1093=0,I1093,IF(I1093&gt;H1093,H1093,I1093)),0)*G1093)</f>
        <v>960</v>
      </c>
      <c r="N1093" s="19">
        <f t="shared" si="87"/>
        <v>0</v>
      </c>
      <c r="O1093" s="66" t="b">
        <f t="shared" si="88"/>
        <v>1</v>
      </c>
      <c r="P1093" s="67">
        <f t="shared" si="89"/>
        <v>72</v>
      </c>
    </row>
    <row r="1094" spans="1:16" x14ac:dyDescent="0.45">
      <c r="A1094" s="106" t="s">
        <v>74</v>
      </c>
      <c r="B1094" s="107" t="s">
        <v>588</v>
      </c>
      <c r="C1094" s="108" t="s">
        <v>34</v>
      </c>
      <c r="D1094" s="109">
        <v>36</v>
      </c>
      <c r="E1094" s="110">
        <v>16</v>
      </c>
      <c r="F1094" s="111">
        <v>2</v>
      </c>
      <c r="G1094" s="123">
        <v>20</v>
      </c>
      <c r="H1094" s="68">
        <f t="array" ref="H1094">INDEX('Нормативные затраты по МЗ'!$C$2:$C$132,MATCH(A1094&amp;C1094,'Нормативные затраты по МЗ'!$A$2:$A$132&amp;'Нормативные затраты по МЗ'!$B$2:$B$132,0))</f>
        <v>154.94</v>
      </c>
      <c r="I1094" s="3">
        <f>HLOOKUP($C1094,'Параметры ПФ'!$F$3:$K$4,2,FALSE)</f>
        <v>155.04</v>
      </c>
      <c r="J1094" s="3">
        <f t="shared" si="85"/>
        <v>4958.08</v>
      </c>
      <c r="K1094" s="4">
        <f>IF(J1094&lt;'Параметры ПФ'!$N$7+0.01,'Стандартные программы'!J1094,ROUNDDOWN('Параметры ПФ'!$N$7/IF(H1094=0,I1094,IF(I1094&gt;H1094,H1094,I1094)),0)*IF(H1094=0,I1094,IF(I1094&gt;H1094,H1094,I1094)))</f>
        <v>4958.08</v>
      </c>
      <c r="L1094" s="3">
        <f t="shared" si="86"/>
        <v>99161.600000000006</v>
      </c>
      <c r="M1094" s="25">
        <f>IF(J1094&lt;'Параметры ПФ'!$N$7+0.01,E1094*F1094*G1094,ROUNDDOWN('Параметры ПФ'!$N$7/IF(H1094=0,I1094,IF(I1094&gt;H1094,H1094,I1094)),0)*G1094)</f>
        <v>640</v>
      </c>
      <c r="N1094" s="19">
        <f t="shared" si="87"/>
        <v>0</v>
      </c>
      <c r="O1094" s="66" t="b">
        <f t="shared" si="88"/>
        <v>1</v>
      </c>
      <c r="P1094" s="67">
        <f t="shared" si="89"/>
        <v>72</v>
      </c>
    </row>
    <row r="1095" spans="1:16" x14ac:dyDescent="0.45">
      <c r="A1095" s="106" t="s">
        <v>74</v>
      </c>
      <c r="B1095" s="107" t="s">
        <v>589</v>
      </c>
      <c r="C1095" s="108" t="s">
        <v>34</v>
      </c>
      <c r="D1095" s="109">
        <v>36</v>
      </c>
      <c r="E1095" s="110">
        <v>16</v>
      </c>
      <c r="F1095" s="111">
        <v>2</v>
      </c>
      <c r="G1095" s="123">
        <v>20</v>
      </c>
      <c r="H1095" s="68">
        <f t="array" ref="H1095">INDEX('Нормативные затраты по МЗ'!$C$2:$C$132,MATCH(A1095&amp;C1095,'Нормативные затраты по МЗ'!$A$2:$A$132&amp;'Нормативные затраты по МЗ'!$B$2:$B$132,0))</f>
        <v>154.94</v>
      </c>
      <c r="I1095" s="3">
        <f>HLOOKUP($C1095,'Параметры ПФ'!$F$3:$K$4,2,FALSE)</f>
        <v>155.04</v>
      </c>
      <c r="J1095" s="3">
        <f t="shared" si="85"/>
        <v>4958.08</v>
      </c>
      <c r="K1095" s="4">
        <f>IF(J1095&lt;'Параметры ПФ'!$N$7+0.01,'Стандартные программы'!J1095,ROUNDDOWN('Параметры ПФ'!$N$7/IF(H1095=0,I1095,IF(I1095&gt;H1095,H1095,I1095)),0)*IF(H1095=0,I1095,IF(I1095&gt;H1095,H1095,I1095)))</f>
        <v>4958.08</v>
      </c>
      <c r="L1095" s="3">
        <f t="shared" si="86"/>
        <v>99161.600000000006</v>
      </c>
      <c r="M1095" s="25">
        <f>IF(J1095&lt;'Параметры ПФ'!$N$7+0.01,E1095*F1095*G1095,ROUNDDOWN('Параметры ПФ'!$N$7/IF(H1095=0,I1095,IF(I1095&gt;H1095,H1095,I1095)),0)*G1095)</f>
        <v>640</v>
      </c>
      <c r="N1095" s="19">
        <f t="shared" si="87"/>
        <v>0</v>
      </c>
      <c r="O1095" s="66" t="b">
        <f t="shared" si="88"/>
        <v>1</v>
      </c>
      <c r="P1095" s="67">
        <f t="shared" si="89"/>
        <v>72</v>
      </c>
    </row>
    <row r="1096" spans="1:16" x14ac:dyDescent="0.45">
      <c r="A1096" s="106" t="s">
        <v>74</v>
      </c>
      <c r="B1096" s="107" t="s">
        <v>590</v>
      </c>
      <c r="C1096" s="108" t="s">
        <v>34</v>
      </c>
      <c r="D1096" s="109">
        <v>36</v>
      </c>
      <c r="E1096" s="110">
        <v>16</v>
      </c>
      <c r="F1096" s="111">
        <v>2</v>
      </c>
      <c r="G1096" s="123">
        <v>20</v>
      </c>
      <c r="H1096" s="68">
        <f t="array" ref="H1096">INDEX('Нормативные затраты по МЗ'!$C$2:$C$132,MATCH(A1096&amp;C1096,'Нормативные затраты по МЗ'!$A$2:$A$132&amp;'Нормативные затраты по МЗ'!$B$2:$B$132,0))</f>
        <v>154.94</v>
      </c>
      <c r="I1096" s="3">
        <f>HLOOKUP($C1096,'Параметры ПФ'!$F$3:$K$4,2,FALSE)</f>
        <v>155.04</v>
      </c>
      <c r="J1096" s="3">
        <f t="shared" si="85"/>
        <v>4958.08</v>
      </c>
      <c r="K1096" s="4">
        <f>IF(J1096&lt;'Параметры ПФ'!$N$7+0.01,'Стандартные программы'!J1096,ROUNDDOWN('Параметры ПФ'!$N$7/IF(H1096=0,I1096,IF(I1096&gt;H1096,H1096,I1096)),0)*IF(H1096=0,I1096,IF(I1096&gt;H1096,H1096,I1096)))</f>
        <v>4958.08</v>
      </c>
      <c r="L1096" s="3">
        <f t="shared" si="86"/>
        <v>99161.600000000006</v>
      </c>
      <c r="M1096" s="25">
        <f>IF(J1096&lt;'Параметры ПФ'!$N$7+0.01,E1096*F1096*G1096,ROUNDDOWN('Параметры ПФ'!$N$7/IF(H1096=0,I1096,IF(I1096&gt;H1096,H1096,I1096)),0)*G1096)</f>
        <v>640</v>
      </c>
      <c r="N1096" s="19">
        <f t="shared" si="87"/>
        <v>0</v>
      </c>
      <c r="O1096" s="66" t="b">
        <f t="shared" si="88"/>
        <v>1</v>
      </c>
      <c r="P1096" s="67">
        <f t="shared" si="89"/>
        <v>72</v>
      </c>
    </row>
    <row r="1097" spans="1:16" x14ac:dyDescent="0.45">
      <c r="A1097" s="106" t="s">
        <v>74</v>
      </c>
      <c r="B1097" s="107" t="s">
        <v>591</v>
      </c>
      <c r="C1097" s="108" t="s">
        <v>34</v>
      </c>
      <c r="D1097" s="109">
        <v>36</v>
      </c>
      <c r="E1097" s="110">
        <v>16</v>
      </c>
      <c r="F1097" s="111">
        <v>2</v>
      </c>
      <c r="G1097" s="123">
        <v>20</v>
      </c>
      <c r="H1097" s="68">
        <f t="array" ref="H1097">INDEX('Нормативные затраты по МЗ'!$C$2:$C$132,MATCH(A1097&amp;C1097,'Нормативные затраты по МЗ'!$A$2:$A$132&amp;'Нормативные затраты по МЗ'!$B$2:$B$132,0))</f>
        <v>154.94</v>
      </c>
      <c r="I1097" s="3">
        <f>HLOOKUP($C1097,'Параметры ПФ'!$F$3:$K$4,2,FALSE)</f>
        <v>155.04</v>
      </c>
      <c r="J1097" s="3">
        <f t="shared" si="85"/>
        <v>4958.08</v>
      </c>
      <c r="K1097" s="4">
        <f>IF(J1097&lt;'Параметры ПФ'!$N$7+0.01,'Стандартные программы'!J1097,ROUNDDOWN('Параметры ПФ'!$N$7/IF(H1097=0,I1097,IF(I1097&gt;H1097,H1097,I1097)),0)*IF(H1097=0,I1097,IF(I1097&gt;H1097,H1097,I1097)))</f>
        <v>4958.08</v>
      </c>
      <c r="L1097" s="3">
        <f t="shared" si="86"/>
        <v>99161.600000000006</v>
      </c>
      <c r="M1097" s="25">
        <f>IF(J1097&lt;'Параметры ПФ'!$N$7+0.01,E1097*F1097*G1097,ROUNDDOWN('Параметры ПФ'!$N$7/IF(H1097=0,I1097,IF(I1097&gt;H1097,H1097,I1097)),0)*G1097)</f>
        <v>640</v>
      </c>
      <c r="N1097" s="19">
        <f t="shared" si="87"/>
        <v>0</v>
      </c>
      <c r="O1097" s="66" t="b">
        <f t="shared" si="88"/>
        <v>1</v>
      </c>
      <c r="P1097" s="67">
        <f t="shared" si="89"/>
        <v>72</v>
      </c>
    </row>
    <row r="1098" spans="1:16" x14ac:dyDescent="0.45">
      <c r="A1098" s="106" t="s">
        <v>74</v>
      </c>
      <c r="B1098" s="107" t="s">
        <v>592</v>
      </c>
      <c r="C1098" s="108" t="s">
        <v>34</v>
      </c>
      <c r="D1098" s="109">
        <v>36</v>
      </c>
      <c r="E1098" s="110">
        <v>16</v>
      </c>
      <c r="F1098" s="111">
        <v>2</v>
      </c>
      <c r="G1098" s="123">
        <v>25</v>
      </c>
      <c r="H1098" s="68">
        <f t="array" ref="H1098">INDEX('Нормативные затраты по МЗ'!$C$2:$C$132,MATCH(A1098&amp;C1098,'Нормативные затраты по МЗ'!$A$2:$A$132&amp;'Нормативные затраты по МЗ'!$B$2:$B$132,0))</f>
        <v>154.94</v>
      </c>
      <c r="I1098" s="3">
        <f>HLOOKUP($C1098,'Параметры ПФ'!$F$3:$K$4,2,FALSE)</f>
        <v>155.04</v>
      </c>
      <c r="J1098" s="3">
        <f t="shared" si="85"/>
        <v>4958.08</v>
      </c>
      <c r="K1098" s="4">
        <f>IF(J1098&lt;'Параметры ПФ'!$N$7+0.01,'Стандартные программы'!J1098,ROUNDDOWN('Параметры ПФ'!$N$7/IF(H1098=0,I1098,IF(I1098&gt;H1098,H1098,I1098)),0)*IF(H1098=0,I1098,IF(I1098&gt;H1098,H1098,I1098)))</f>
        <v>4958.08</v>
      </c>
      <c r="L1098" s="3">
        <f t="shared" si="86"/>
        <v>123952</v>
      </c>
      <c r="M1098" s="25">
        <f>IF(J1098&lt;'Параметры ПФ'!$N$7+0.01,E1098*F1098*G1098,ROUNDDOWN('Параметры ПФ'!$N$7/IF(H1098=0,I1098,IF(I1098&gt;H1098,H1098,I1098)),0)*G1098)</f>
        <v>800</v>
      </c>
      <c r="N1098" s="19">
        <f t="shared" si="87"/>
        <v>0</v>
      </c>
      <c r="O1098" s="66" t="b">
        <f t="shared" si="88"/>
        <v>1</v>
      </c>
      <c r="P1098" s="67">
        <f t="shared" si="89"/>
        <v>72</v>
      </c>
    </row>
    <row r="1099" spans="1:16" x14ac:dyDescent="0.45">
      <c r="A1099" s="106" t="s">
        <v>74</v>
      </c>
      <c r="B1099" s="107" t="s">
        <v>593</v>
      </c>
      <c r="C1099" s="108" t="s">
        <v>34</v>
      </c>
      <c r="D1099" s="109">
        <v>36</v>
      </c>
      <c r="E1099" s="110">
        <v>16</v>
      </c>
      <c r="F1099" s="111">
        <v>2</v>
      </c>
      <c r="G1099" s="123">
        <v>25</v>
      </c>
      <c r="H1099" s="68">
        <f t="array" ref="H1099">INDEX('Нормативные затраты по МЗ'!$C$2:$C$132,MATCH(A1099&amp;C1099,'Нормативные затраты по МЗ'!$A$2:$A$132&amp;'Нормативные затраты по МЗ'!$B$2:$B$132,0))</f>
        <v>154.94</v>
      </c>
      <c r="I1099" s="3">
        <f>HLOOKUP($C1099,'Параметры ПФ'!$F$3:$K$4,2,FALSE)</f>
        <v>155.04</v>
      </c>
      <c r="J1099" s="3">
        <f t="shared" si="85"/>
        <v>4958.08</v>
      </c>
      <c r="K1099" s="4">
        <f>IF(J1099&lt;'Параметры ПФ'!$N$7+0.01,'Стандартные программы'!J1099,ROUNDDOWN('Параметры ПФ'!$N$7/IF(H1099=0,I1099,IF(I1099&gt;H1099,H1099,I1099)),0)*IF(H1099=0,I1099,IF(I1099&gt;H1099,H1099,I1099)))</f>
        <v>4958.08</v>
      </c>
      <c r="L1099" s="3">
        <f t="shared" si="86"/>
        <v>123952</v>
      </c>
      <c r="M1099" s="25">
        <f>IF(J1099&lt;'Параметры ПФ'!$N$7+0.01,E1099*F1099*G1099,ROUNDDOWN('Параметры ПФ'!$N$7/IF(H1099=0,I1099,IF(I1099&gt;H1099,H1099,I1099)),0)*G1099)</f>
        <v>800</v>
      </c>
      <c r="N1099" s="19">
        <f t="shared" si="87"/>
        <v>0</v>
      </c>
      <c r="O1099" s="66" t="b">
        <f t="shared" si="88"/>
        <v>1</v>
      </c>
      <c r="P1099" s="67">
        <f t="shared" si="89"/>
        <v>72</v>
      </c>
    </row>
    <row r="1100" spans="1:16" x14ac:dyDescent="0.45">
      <c r="A1100" s="106" t="s">
        <v>74</v>
      </c>
      <c r="B1100" s="107" t="s">
        <v>594</v>
      </c>
      <c r="C1100" s="108" t="s">
        <v>34</v>
      </c>
      <c r="D1100" s="109">
        <v>36</v>
      </c>
      <c r="E1100" s="110">
        <v>16</v>
      </c>
      <c r="F1100" s="111">
        <v>2</v>
      </c>
      <c r="G1100" s="123">
        <v>25</v>
      </c>
      <c r="H1100" s="68">
        <f t="array" ref="H1100">INDEX('Нормативные затраты по МЗ'!$C$2:$C$132,MATCH(A1100&amp;C1100,'Нормативные затраты по МЗ'!$A$2:$A$132&amp;'Нормативные затраты по МЗ'!$B$2:$B$132,0))</f>
        <v>154.94</v>
      </c>
      <c r="I1100" s="3">
        <f>HLOOKUP($C1100,'Параметры ПФ'!$F$3:$K$4,2,FALSE)</f>
        <v>155.04</v>
      </c>
      <c r="J1100" s="3">
        <f t="shared" si="85"/>
        <v>4958.08</v>
      </c>
      <c r="K1100" s="4">
        <f>IF(J1100&lt;'Параметры ПФ'!$N$7+0.01,'Стандартные программы'!J1100,ROUNDDOWN('Параметры ПФ'!$N$7/IF(H1100=0,I1100,IF(I1100&gt;H1100,H1100,I1100)),0)*IF(H1100=0,I1100,IF(I1100&gt;H1100,H1100,I1100)))</f>
        <v>4958.08</v>
      </c>
      <c r="L1100" s="3">
        <f t="shared" si="86"/>
        <v>123952</v>
      </c>
      <c r="M1100" s="25">
        <f>IF(J1100&lt;'Параметры ПФ'!$N$7+0.01,E1100*F1100*G1100,ROUNDDOWN('Параметры ПФ'!$N$7/IF(H1100=0,I1100,IF(I1100&gt;H1100,H1100,I1100)),0)*G1100)</f>
        <v>800</v>
      </c>
      <c r="N1100" s="19">
        <f t="shared" si="87"/>
        <v>0</v>
      </c>
      <c r="O1100" s="66" t="b">
        <f t="shared" si="88"/>
        <v>1</v>
      </c>
      <c r="P1100" s="67">
        <f t="shared" si="89"/>
        <v>72</v>
      </c>
    </row>
    <row r="1101" spans="1:16" x14ac:dyDescent="0.45">
      <c r="A1101" s="106" t="s">
        <v>74</v>
      </c>
      <c r="B1101" s="107" t="s">
        <v>595</v>
      </c>
      <c r="C1101" s="108" t="s">
        <v>34</v>
      </c>
      <c r="D1101" s="109">
        <v>36</v>
      </c>
      <c r="E1101" s="110">
        <v>16</v>
      </c>
      <c r="F1101" s="111">
        <v>2</v>
      </c>
      <c r="G1101" s="123">
        <v>25</v>
      </c>
      <c r="H1101" s="68">
        <f t="array" ref="H1101">INDEX('Нормативные затраты по МЗ'!$C$2:$C$132,MATCH(A1101&amp;C1101,'Нормативные затраты по МЗ'!$A$2:$A$132&amp;'Нормативные затраты по МЗ'!$B$2:$B$132,0))</f>
        <v>154.94</v>
      </c>
      <c r="I1101" s="3">
        <f>HLOOKUP($C1101,'Параметры ПФ'!$F$3:$K$4,2,FALSE)</f>
        <v>155.04</v>
      </c>
      <c r="J1101" s="3">
        <f t="shared" si="85"/>
        <v>4958.08</v>
      </c>
      <c r="K1101" s="4">
        <f>IF(J1101&lt;'Параметры ПФ'!$N$7+0.01,'Стандартные программы'!J1101,ROUNDDOWN('Параметры ПФ'!$N$7/IF(H1101=0,I1101,IF(I1101&gt;H1101,H1101,I1101)),0)*IF(H1101=0,I1101,IF(I1101&gt;H1101,H1101,I1101)))</f>
        <v>4958.08</v>
      </c>
      <c r="L1101" s="3">
        <f t="shared" si="86"/>
        <v>123952</v>
      </c>
      <c r="M1101" s="25">
        <f>IF(J1101&lt;'Параметры ПФ'!$N$7+0.01,E1101*F1101*G1101,ROUNDDOWN('Параметры ПФ'!$N$7/IF(H1101=0,I1101,IF(I1101&gt;H1101,H1101,I1101)),0)*G1101)</f>
        <v>800</v>
      </c>
      <c r="N1101" s="19">
        <f t="shared" si="87"/>
        <v>0</v>
      </c>
      <c r="O1101" s="66" t="b">
        <f t="shared" si="88"/>
        <v>1</v>
      </c>
      <c r="P1101" s="67">
        <f t="shared" si="89"/>
        <v>72</v>
      </c>
    </row>
    <row r="1102" spans="1:16" x14ac:dyDescent="0.45">
      <c r="A1102" s="106" t="s">
        <v>74</v>
      </c>
      <c r="B1102" s="113" t="s">
        <v>596</v>
      </c>
      <c r="C1102" s="108" t="s">
        <v>34</v>
      </c>
      <c r="D1102" s="109">
        <v>36</v>
      </c>
      <c r="E1102" s="110">
        <v>16</v>
      </c>
      <c r="F1102" s="111">
        <v>2</v>
      </c>
      <c r="G1102" s="123">
        <v>25</v>
      </c>
      <c r="H1102" s="68">
        <f t="array" ref="H1102">INDEX('Нормативные затраты по МЗ'!$C$2:$C$132,MATCH(A1102&amp;C1102,'Нормативные затраты по МЗ'!$A$2:$A$132&amp;'Нормативные затраты по МЗ'!$B$2:$B$132,0))</f>
        <v>154.94</v>
      </c>
      <c r="I1102" s="3">
        <f>HLOOKUP($C1102,'Параметры ПФ'!$F$3:$K$4,2,FALSE)</f>
        <v>155.04</v>
      </c>
      <c r="J1102" s="3">
        <f t="shared" si="85"/>
        <v>4958.08</v>
      </c>
      <c r="K1102" s="4">
        <f>IF(J1102&lt;'Параметры ПФ'!$N$7+0.01,'Стандартные программы'!J1102,ROUNDDOWN('Параметры ПФ'!$N$7/IF(H1102=0,I1102,IF(I1102&gt;H1102,H1102,I1102)),0)*IF(H1102=0,I1102,IF(I1102&gt;H1102,H1102,I1102)))</f>
        <v>4958.08</v>
      </c>
      <c r="L1102" s="3">
        <f t="shared" si="86"/>
        <v>123952</v>
      </c>
      <c r="M1102" s="25">
        <f>IF(J1102&lt;'Параметры ПФ'!$N$7+0.01,E1102*F1102*G1102,ROUNDDOWN('Параметры ПФ'!$N$7/IF(H1102=0,I1102,IF(I1102&gt;H1102,H1102,I1102)),0)*G1102)</f>
        <v>800</v>
      </c>
      <c r="N1102" s="19">
        <f t="shared" si="87"/>
        <v>0</v>
      </c>
      <c r="O1102" s="66" t="b">
        <f t="shared" si="88"/>
        <v>1</v>
      </c>
      <c r="P1102" s="67">
        <f t="shared" si="89"/>
        <v>72</v>
      </c>
    </row>
    <row r="1103" spans="1:16" x14ac:dyDescent="0.45">
      <c r="A1103" s="106" t="s">
        <v>74</v>
      </c>
      <c r="B1103" s="107" t="s">
        <v>597</v>
      </c>
      <c r="C1103" s="108" t="s">
        <v>16</v>
      </c>
      <c r="D1103" s="109">
        <v>36</v>
      </c>
      <c r="E1103" s="110">
        <v>16</v>
      </c>
      <c r="F1103" s="111">
        <v>2</v>
      </c>
      <c r="G1103" s="112">
        <v>20</v>
      </c>
      <c r="H1103" s="68">
        <f t="array" ref="H1103">INDEX('Нормативные затраты по МЗ'!$C$2:$C$132,MATCH(A1103&amp;C1103,'Нормативные затраты по МЗ'!$A$2:$A$132&amp;'Нормативные затраты по МЗ'!$B$2:$B$132,0))</f>
        <v>154.94</v>
      </c>
      <c r="I1103" s="3">
        <f>HLOOKUP($C1103,'Параметры ПФ'!$F$3:$K$4,2,FALSE)</f>
        <v>155.04</v>
      </c>
      <c r="J1103" s="3">
        <f t="shared" si="85"/>
        <v>4958.08</v>
      </c>
      <c r="K1103" s="4">
        <f>IF(J1103&lt;'Параметры ПФ'!$N$7+0.01,'Стандартные программы'!J1103,ROUNDDOWN('Параметры ПФ'!$N$7/IF(H1103=0,I1103,IF(I1103&gt;H1103,H1103,I1103)),0)*IF(H1103=0,I1103,IF(I1103&gt;H1103,H1103,I1103)))</f>
        <v>4958.08</v>
      </c>
      <c r="L1103" s="3">
        <f t="shared" si="86"/>
        <v>99161.600000000006</v>
      </c>
      <c r="M1103" s="25">
        <f>IF(J1103&lt;'Параметры ПФ'!$N$7+0.01,E1103*F1103*G1103,ROUNDDOWN('Параметры ПФ'!$N$7/IF(H1103=0,I1103,IF(I1103&gt;H1103,H1103,I1103)),0)*G1103)</f>
        <v>640</v>
      </c>
      <c r="N1103" s="19">
        <f t="shared" si="87"/>
        <v>0</v>
      </c>
      <c r="O1103" s="66" t="b">
        <f t="shared" si="88"/>
        <v>1</v>
      </c>
      <c r="P1103" s="67">
        <f t="shared" si="89"/>
        <v>72</v>
      </c>
    </row>
    <row r="1104" spans="1:16" x14ac:dyDescent="0.45">
      <c r="A1104" s="106" t="s">
        <v>74</v>
      </c>
      <c r="B1104" s="107" t="s">
        <v>598</v>
      </c>
      <c r="C1104" s="108" t="s">
        <v>14</v>
      </c>
      <c r="D1104" s="109">
        <v>36</v>
      </c>
      <c r="E1104" s="110">
        <v>16</v>
      </c>
      <c r="F1104" s="111">
        <v>2</v>
      </c>
      <c r="G1104" s="112">
        <v>25</v>
      </c>
      <c r="H1104" s="68">
        <f t="array" ref="H1104">INDEX('Нормативные затраты по МЗ'!$C$2:$C$132,MATCH(A1104&amp;C1104,'Нормативные затраты по МЗ'!$A$2:$A$132&amp;'Нормативные затраты по МЗ'!$B$2:$B$132,0))</f>
        <v>154.94</v>
      </c>
      <c r="I1104" s="3">
        <f>HLOOKUP($C1104,'Параметры ПФ'!$F$3:$K$4,2,FALSE)</f>
        <v>155.04</v>
      </c>
      <c r="J1104" s="3">
        <f t="shared" si="85"/>
        <v>4958.08</v>
      </c>
      <c r="K1104" s="4">
        <f>IF(J1104&lt;'Параметры ПФ'!$N$7+0.01,'Стандартные программы'!J1104,ROUNDDOWN('Параметры ПФ'!$N$7/IF(H1104=0,I1104,IF(I1104&gt;H1104,H1104,I1104)),0)*IF(H1104=0,I1104,IF(I1104&gt;H1104,H1104,I1104)))</f>
        <v>4958.08</v>
      </c>
      <c r="L1104" s="3">
        <f t="shared" si="86"/>
        <v>123952</v>
      </c>
      <c r="M1104" s="25">
        <f>IF(J1104&lt;'Параметры ПФ'!$N$7+0.01,E1104*F1104*G1104,ROUNDDOWN('Параметры ПФ'!$N$7/IF(H1104=0,I1104,IF(I1104&gt;H1104,H1104,I1104)),0)*G1104)</f>
        <v>800</v>
      </c>
      <c r="N1104" s="19">
        <f t="shared" si="87"/>
        <v>0</v>
      </c>
      <c r="O1104" s="66" t="b">
        <f t="shared" si="88"/>
        <v>1</v>
      </c>
      <c r="P1104" s="67">
        <f t="shared" si="89"/>
        <v>72</v>
      </c>
    </row>
    <row r="1105" spans="1:16" x14ac:dyDescent="0.45">
      <c r="A1105" s="106" t="s">
        <v>74</v>
      </c>
      <c r="B1105" s="107" t="s">
        <v>8</v>
      </c>
      <c r="C1105" s="108" t="s">
        <v>2</v>
      </c>
      <c r="D1105" s="109">
        <v>36</v>
      </c>
      <c r="E1105" s="110">
        <v>16</v>
      </c>
      <c r="F1105" s="111">
        <v>2</v>
      </c>
      <c r="G1105" s="112">
        <v>20</v>
      </c>
      <c r="H1105" s="68">
        <f t="array" ref="H1105">INDEX('Нормативные затраты по МЗ'!$C$2:$C$132,MATCH(A1105&amp;C1105,'Нормативные затраты по МЗ'!$A$2:$A$132&amp;'Нормативные затраты по МЗ'!$B$2:$B$132,0))</f>
        <v>154.94</v>
      </c>
      <c r="I1105" s="3">
        <f>HLOOKUP($C1105,'Параметры ПФ'!$F$3:$K$4,2,FALSE)</f>
        <v>155.04</v>
      </c>
      <c r="J1105" s="3">
        <f t="shared" si="85"/>
        <v>4958.08</v>
      </c>
      <c r="K1105" s="4">
        <f>IF(J1105&lt;'Параметры ПФ'!$N$7+0.01,'Стандартные программы'!J1105,ROUNDDOWN('Параметры ПФ'!$N$7/IF(H1105=0,I1105,IF(I1105&gt;H1105,H1105,I1105)),0)*IF(H1105=0,I1105,IF(I1105&gt;H1105,H1105,I1105)))</f>
        <v>4958.08</v>
      </c>
      <c r="L1105" s="3">
        <f t="shared" si="86"/>
        <v>99161.600000000006</v>
      </c>
      <c r="M1105" s="25">
        <f>IF(J1105&lt;'Параметры ПФ'!$N$7+0.01,E1105*F1105*G1105,ROUNDDOWN('Параметры ПФ'!$N$7/IF(H1105=0,I1105,IF(I1105&gt;H1105,H1105,I1105)),0)*G1105)</f>
        <v>640</v>
      </c>
      <c r="N1105" s="19">
        <f t="shared" si="87"/>
        <v>0</v>
      </c>
      <c r="O1105" s="66" t="b">
        <f t="shared" si="88"/>
        <v>1</v>
      </c>
      <c r="P1105" s="67">
        <f t="shared" si="89"/>
        <v>72</v>
      </c>
    </row>
    <row r="1106" spans="1:16" x14ac:dyDescent="0.45">
      <c r="A1106" s="106" t="s">
        <v>74</v>
      </c>
      <c r="B1106" s="107" t="s">
        <v>599</v>
      </c>
      <c r="C1106" s="108" t="s">
        <v>1</v>
      </c>
      <c r="D1106" s="109">
        <v>36</v>
      </c>
      <c r="E1106" s="110">
        <v>16</v>
      </c>
      <c r="F1106" s="111">
        <v>2</v>
      </c>
      <c r="G1106" s="124">
        <v>20</v>
      </c>
      <c r="H1106" s="68">
        <f t="array" ref="H1106">INDEX('Нормативные затраты по МЗ'!$C$2:$C$132,MATCH(A1106&amp;C1106,'Нормативные затраты по МЗ'!$A$2:$A$132&amp;'Нормативные затраты по МЗ'!$B$2:$B$132,0))</f>
        <v>154.94</v>
      </c>
      <c r="I1106" s="3">
        <f>HLOOKUP($C1106,'Параметры ПФ'!$F$3:$K$4,2,FALSE)</f>
        <v>155.04</v>
      </c>
      <c r="J1106" s="3">
        <f t="shared" si="85"/>
        <v>4958.08</v>
      </c>
      <c r="K1106" s="4">
        <f>IF(J1106&lt;'Параметры ПФ'!$N$7+0.01,'Стандартные программы'!J1106,ROUNDDOWN('Параметры ПФ'!$N$7/IF(H1106=0,I1106,IF(I1106&gt;H1106,H1106,I1106)),0)*IF(H1106=0,I1106,IF(I1106&gt;H1106,H1106,I1106)))</f>
        <v>4958.08</v>
      </c>
      <c r="L1106" s="3">
        <f t="shared" si="86"/>
        <v>99161.600000000006</v>
      </c>
      <c r="M1106" s="25">
        <f>IF(J1106&lt;'Параметры ПФ'!$N$7+0.01,E1106*F1106*G1106,ROUNDDOWN('Параметры ПФ'!$N$7/IF(H1106=0,I1106,IF(I1106&gt;H1106,H1106,I1106)),0)*G1106)</f>
        <v>640</v>
      </c>
      <c r="N1106" s="19">
        <f t="shared" si="87"/>
        <v>0</v>
      </c>
      <c r="O1106" s="66" t="b">
        <f t="shared" si="88"/>
        <v>1</v>
      </c>
      <c r="P1106" s="67">
        <f t="shared" si="89"/>
        <v>72</v>
      </c>
    </row>
    <row r="1107" spans="1:16" x14ac:dyDescent="0.45">
      <c r="A1107" s="106" t="s">
        <v>74</v>
      </c>
      <c r="B1107" s="107" t="s">
        <v>600</v>
      </c>
      <c r="C1107" s="108" t="s">
        <v>1</v>
      </c>
      <c r="D1107" s="109">
        <v>36</v>
      </c>
      <c r="E1107" s="110">
        <v>16</v>
      </c>
      <c r="F1107" s="111">
        <v>2</v>
      </c>
      <c r="G1107" s="112">
        <v>20</v>
      </c>
      <c r="H1107" s="68">
        <f t="array" ref="H1107">INDEX('Нормативные затраты по МЗ'!$C$2:$C$132,MATCH(A1107&amp;C1107,'Нормативные затраты по МЗ'!$A$2:$A$132&amp;'Нормативные затраты по МЗ'!$B$2:$B$132,0))</f>
        <v>154.94</v>
      </c>
      <c r="I1107" s="3">
        <f>HLOOKUP($C1107,'Параметры ПФ'!$F$3:$K$4,2,FALSE)</f>
        <v>155.04</v>
      </c>
      <c r="J1107" s="3">
        <f t="shared" si="85"/>
        <v>4958.08</v>
      </c>
      <c r="K1107" s="4">
        <f>IF(J1107&lt;'Параметры ПФ'!$N$7+0.01,'Стандартные программы'!J1107,ROUNDDOWN('Параметры ПФ'!$N$7/IF(H1107=0,I1107,IF(I1107&gt;H1107,H1107,I1107)),0)*IF(H1107=0,I1107,IF(I1107&gt;H1107,H1107,I1107)))</f>
        <v>4958.08</v>
      </c>
      <c r="L1107" s="3">
        <f t="shared" si="86"/>
        <v>99161.600000000006</v>
      </c>
      <c r="M1107" s="25">
        <f>IF(J1107&lt;'Параметры ПФ'!$N$7+0.01,E1107*F1107*G1107,ROUNDDOWN('Параметры ПФ'!$N$7/IF(H1107=0,I1107,IF(I1107&gt;H1107,H1107,I1107)),0)*G1107)</f>
        <v>640</v>
      </c>
      <c r="N1107" s="19">
        <f t="shared" si="87"/>
        <v>0</v>
      </c>
      <c r="O1107" s="66" t="b">
        <f t="shared" si="88"/>
        <v>1</v>
      </c>
      <c r="P1107" s="67">
        <f t="shared" si="89"/>
        <v>72</v>
      </c>
    </row>
    <row r="1108" spans="1:16" x14ac:dyDescent="0.45">
      <c r="A1108" s="106" t="s">
        <v>74</v>
      </c>
      <c r="B1108" s="107" t="s">
        <v>602</v>
      </c>
      <c r="C1108" s="108" t="s">
        <v>1</v>
      </c>
      <c r="D1108" s="109">
        <v>36</v>
      </c>
      <c r="E1108" s="110">
        <v>16</v>
      </c>
      <c r="F1108" s="111">
        <v>2</v>
      </c>
      <c r="G1108" s="123">
        <v>20</v>
      </c>
      <c r="H1108" s="68">
        <f t="array" ref="H1108">INDEX('Нормативные затраты по МЗ'!$C$2:$C$132,MATCH(A1108&amp;C1108,'Нормативные затраты по МЗ'!$A$2:$A$132&amp;'Нормативные затраты по МЗ'!$B$2:$B$132,0))</f>
        <v>154.94</v>
      </c>
      <c r="I1108" s="3">
        <f>HLOOKUP($C1108,'Параметры ПФ'!$F$3:$K$4,2,FALSE)</f>
        <v>155.04</v>
      </c>
      <c r="J1108" s="3">
        <f t="shared" si="85"/>
        <v>4958.08</v>
      </c>
      <c r="K1108" s="4">
        <f>IF(J1108&lt;'Параметры ПФ'!$N$7+0.01,'Стандартные программы'!J1108,ROUNDDOWN('Параметры ПФ'!$N$7/IF(H1108=0,I1108,IF(I1108&gt;H1108,H1108,I1108)),0)*IF(H1108=0,I1108,IF(I1108&gt;H1108,H1108,I1108)))</f>
        <v>4958.08</v>
      </c>
      <c r="L1108" s="3">
        <f t="shared" si="86"/>
        <v>99161.600000000006</v>
      </c>
      <c r="M1108" s="25">
        <f>IF(J1108&lt;'Параметры ПФ'!$N$7+0.01,E1108*F1108*G1108,ROUNDDOWN('Параметры ПФ'!$N$7/IF(H1108=0,I1108,IF(I1108&gt;H1108,H1108,I1108)),0)*G1108)</f>
        <v>640</v>
      </c>
      <c r="N1108" s="19">
        <f t="shared" si="87"/>
        <v>0</v>
      </c>
      <c r="O1108" s="66" t="b">
        <f t="shared" si="88"/>
        <v>1</v>
      </c>
      <c r="P1108" s="67">
        <f t="shared" si="89"/>
        <v>72</v>
      </c>
    </row>
    <row r="1109" spans="1:16" x14ac:dyDescent="0.45">
      <c r="A1109" s="106" t="s">
        <v>74</v>
      </c>
      <c r="B1109" s="107" t="s">
        <v>603</v>
      </c>
      <c r="C1109" s="108" t="s">
        <v>1</v>
      </c>
      <c r="D1109" s="109">
        <v>36</v>
      </c>
      <c r="E1109" s="110">
        <v>16</v>
      </c>
      <c r="F1109" s="111">
        <v>2</v>
      </c>
      <c r="G1109" s="112">
        <v>30</v>
      </c>
      <c r="H1109" s="68">
        <f t="array" ref="H1109">INDEX('Нормативные затраты по МЗ'!$C$2:$C$132,MATCH(A1109&amp;C1109,'Нормативные затраты по МЗ'!$A$2:$A$132&amp;'Нормативные затраты по МЗ'!$B$2:$B$132,0))</f>
        <v>154.94</v>
      </c>
      <c r="I1109" s="3">
        <f>HLOOKUP($C1109,'Параметры ПФ'!$F$3:$K$4,2,FALSE)</f>
        <v>155.04</v>
      </c>
      <c r="J1109" s="3">
        <f t="shared" si="85"/>
        <v>4958.08</v>
      </c>
      <c r="K1109" s="4">
        <f>IF(J1109&lt;'Параметры ПФ'!$N$7+0.01,'Стандартные программы'!J1109,ROUNDDOWN('Параметры ПФ'!$N$7/IF(H1109=0,I1109,IF(I1109&gt;H1109,H1109,I1109)),0)*IF(H1109=0,I1109,IF(I1109&gt;H1109,H1109,I1109)))</f>
        <v>4958.08</v>
      </c>
      <c r="L1109" s="3">
        <f t="shared" si="86"/>
        <v>148742.39999999999</v>
      </c>
      <c r="M1109" s="25">
        <f>IF(J1109&lt;'Параметры ПФ'!$N$7+0.01,E1109*F1109*G1109,ROUNDDOWN('Параметры ПФ'!$N$7/IF(H1109=0,I1109,IF(I1109&gt;H1109,H1109,I1109)),0)*G1109)</f>
        <v>960</v>
      </c>
      <c r="N1109" s="19">
        <f t="shared" si="87"/>
        <v>0</v>
      </c>
      <c r="O1109" s="66" t="b">
        <f t="shared" si="88"/>
        <v>1</v>
      </c>
      <c r="P1109" s="67">
        <f t="shared" si="89"/>
        <v>72</v>
      </c>
    </row>
    <row r="1110" spans="1:16" x14ac:dyDescent="0.45">
      <c r="A1110" s="106" t="s">
        <v>74</v>
      </c>
      <c r="B1110" s="107" t="s">
        <v>604</v>
      </c>
      <c r="C1110" s="108" t="s">
        <v>1</v>
      </c>
      <c r="D1110" s="109">
        <v>36</v>
      </c>
      <c r="E1110" s="110">
        <v>16</v>
      </c>
      <c r="F1110" s="111">
        <v>2</v>
      </c>
      <c r="G1110" s="123">
        <v>20</v>
      </c>
      <c r="H1110" s="68">
        <f t="array" ref="H1110">INDEX('Нормативные затраты по МЗ'!$C$2:$C$132,MATCH(A1110&amp;C1110,'Нормативные затраты по МЗ'!$A$2:$A$132&amp;'Нормативные затраты по МЗ'!$B$2:$B$132,0))</f>
        <v>154.94</v>
      </c>
      <c r="I1110" s="3">
        <f>HLOOKUP($C1110,'Параметры ПФ'!$F$3:$K$4,2,FALSE)</f>
        <v>155.04</v>
      </c>
      <c r="J1110" s="3">
        <f t="shared" si="85"/>
        <v>4958.08</v>
      </c>
      <c r="K1110" s="4">
        <f>IF(J1110&lt;'Параметры ПФ'!$N$7+0.01,'Стандартные программы'!J1110,ROUNDDOWN('Параметры ПФ'!$N$7/IF(H1110=0,I1110,IF(I1110&gt;H1110,H1110,I1110)),0)*IF(H1110=0,I1110,IF(I1110&gt;H1110,H1110,I1110)))</f>
        <v>4958.08</v>
      </c>
      <c r="L1110" s="3">
        <f t="shared" si="86"/>
        <v>99161.600000000006</v>
      </c>
      <c r="M1110" s="25">
        <f>IF(J1110&lt;'Параметры ПФ'!$N$7+0.01,E1110*F1110*G1110,ROUNDDOWN('Параметры ПФ'!$N$7/IF(H1110=0,I1110,IF(I1110&gt;H1110,H1110,I1110)),0)*G1110)</f>
        <v>640</v>
      </c>
      <c r="N1110" s="19">
        <f t="shared" si="87"/>
        <v>0</v>
      </c>
      <c r="O1110" s="66" t="b">
        <f t="shared" si="88"/>
        <v>1</v>
      </c>
      <c r="P1110" s="67">
        <f t="shared" si="89"/>
        <v>72</v>
      </c>
    </row>
    <row r="1111" spans="1:16" x14ac:dyDescent="0.45">
      <c r="A1111" s="90" t="s">
        <v>75</v>
      </c>
      <c r="B1111" s="90" t="s">
        <v>605</v>
      </c>
      <c r="C1111" s="90" t="s">
        <v>34</v>
      </c>
      <c r="D1111" s="91">
        <v>36</v>
      </c>
      <c r="E1111" s="91">
        <v>20</v>
      </c>
      <c r="F1111" s="92">
        <v>2</v>
      </c>
      <c r="G1111" s="93">
        <v>15</v>
      </c>
      <c r="H1111" s="68">
        <f t="array" ref="H1111">INDEX('Нормативные затраты по МЗ'!$C$2:$C$132,MATCH(A1111&amp;C1111,'Нормативные затраты по МЗ'!$A$2:$A$132&amp;'Нормативные затраты по МЗ'!$B$2:$B$132,0))</f>
        <v>154.91</v>
      </c>
      <c r="I1111" s="3">
        <f>HLOOKUP($C1111,'Параметры ПФ'!$F$3:$K$4,2,FALSE)</f>
        <v>155.04</v>
      </c>
      <c r="J1111" s="3">
        <f t="shared" si="85"/>
        <v>6196.4</v>
      </c>
      <c r="K1111" s="4">
        <f>IF(J1111&lt;'Параметры ПФ'!$N$7+0.01,'Стандартные программы'!J1111,ROUNDDOWN('Параметры ПФ'!$N$7/IF(H1111=0,I1111,IF(I1111&gt;H1111,H1111,I1111)),0)*IF(H1111=0,I1111,IF(I1111&gt;H1111,H1111,I1111)))</f>
        <v>6196.4</v>
      </c>
      <c r="L1111" s="3">
        <f t="shared" si="86"/>
        <v>92946</v>
      </c>
      <c r="M1111" s="25">
        <f>IF(J1111&lt;'Параметры ПФ'!$N$7+0.01,E1111*F1111*G1111,ROUNDDOWN('Параметры ПФ'!$N$7/IF(H1111=0,I1111,IF(I1111&gt;H1111,H1111,I1111)),0)*G1111)</f>
        <v>600</v>
      </c>
      <c r="N1111" s="19">
        <f t="shared" si="87"/>
        <v>0</v>
      </c>
      <c r="O1111" s="66" t="b">
        <f t="shared" si="88"/>
        <v>1</v>
      </c>
      <c r="P1111" s="67">
        <f t="shared" si="89"/>
        <v>72</v>
      </c>
    </row>
    <row r="1112" spans="1:16" x14ac:dyDescent="0.45">
      <c r="A1112" s="90" t="s">
        <v>75</v>
      </c>
      <c r="B1112" s="90" t="s">
        <v>606</v>
      </c>
      <c r="C1112" s="90" t="s">
        <v>34</v>
      </c>
      <c r="D1112" s="91">
        <v>36</v>
      </c>
      <c r="E1112" s="91">
        <v>20</v>
      </c>
      <c r="F1112" s="92">
        <v>2</v>
      </c>
      <c r="G1112" s="93">
        <v>15</v>
      </c>
      <c r="H1112" s="68">
        <f t="array" ref="H1112">INDEX('Нормативные затраты по МЗ'!$C$2:$C$132,MATCH(A1112&amp;C1112,'Нормативные затраты по МЗ'!$A$2:$A$132&amp;'Нормативные затраты по МЗ'!$B$2:$B$132,0))</f>
        <v>154.91</v>
      </c>
      <c r="I1112" s="3">
        <f>HLOOKUP($C1112,'Параметры ПФ'!$F$3:$K$4,2,FALSE)</f>
        <v>155.04</v>
      </c>
      <c r="J1112" s="3">
        <f t="shared" si="85"/>
        <v>6196.4</v>
      </c>
      <c r="K1112" s="4">
        <f>IF(J1112&lt;'Параметры ПФ'!$N$7+0.01,'Стандартные программы'!J1112,ROUNDDOWN('Параметры ПФ'!$N$7/IF(H1112=0,I1112,IF(I1112&gt;H1112,H1112,I1112)),0)*IF(H1112=0,I1112,IF(I1112&gt;H1112,H1112,I1112)))</f>
        <v>6196.4</v>
      </c>
      <c r="L1112" s="3">
        <f t="shared" si="86"/>
        <v>92946</v>
      </c>
      <c r="M1112" s="25">
        <f>IF(J1112&lt;'Параметры ПФ'!$N$7+0.01,E1112*F1112*G1112,ROUNDDOWN('Параметры ПФ'!$N$7/IF(H1112=0,I1112,IF(I1112&gt;H1112,H1112,I1112)),0)*G1112)</f>
        <v>600</v>
      </c>
      <c r="N1112" s="19">
        <f t="shared" si="87"/>
        <v>0</v>
      </c>
      <c r="O1112" s="66" t="b">
        <f t="shared" si="88"/>
        <v>1</v>
      </c>
      <c r="P1112" s="67">
        <f t="shared" si="89"/>
        <v>72</v>
      </c>
    </row>
    <row r="1113" spans="1:16" x14ac:dyDescent="0.45">
      <c r="A1113" s="90" t="s">
        <v>75</v>
      </c>
      <c r="B1113" s="90" t="s">
        <v>607</v>
      </c>
      <c r="C1113" s="90" t="s">
        <v>34</v>
      </c>
      <c r="D1113" s="91">
        <v>36</v>
      </c>
      <c r="E1113" s="91">
        <v>20</v>
      </c>
      <c r="F1113" s="92">
        <v>2</v>
      </c>
      <c r="G1113" s="93">
        <v>15</v>
      </c>
      <c r="H1113" s="68">
        <f t="array" ref="H1113">INDEX('Нормативные затраты по МЗ'!$C$2:$C$132,MATCH(A1113&amp;C1113,'Нормативные затраты по МЗ'!$A$2:$A$132&amp;'Нормативные затраты по МЗ'!$B$2:$B$132,0))</f>
        <v>154.91</v>
      </c>
      <c r="I1113" s="3">
        <f>HLOOKUP($C1113,'Параметры ПФ'!$F$3:$K$4,2,FALSE)</f>
        <v>155.04</v>
      </c>
      <c r="J1113" s="3">
        <f t="shared" si="85"/>
        <v>6196.4</v>
      </c>
      <c r="K1113" s="4">
        <f>IF(J1113&lt;'Параметры ПФ'!$N$7+0.01,'Стандартные программы'!J1113,ROUNDDOWN('Параметры ПФ'!$N$7/IF(H1113=0,I1113,IF(I1113&gt;H1113,H1113,I1113)),0)*IF(H1113=0,I1113,IF(I1113&gt;H1113,H1113,I1113)))</f>
        <v>6196.4</v>
      </c>
      <c r="L1113" s="3">
        <f t="shared" si="86"/>
        <v>92946</v>
      </c>
      <c r="M1113" s="25">
        <f>IF(J1113&lt;'Параметры ПФ'!$N$7+0.01,E1113*F1113*G1113,ROUNDDOWN('Параметры ПФ'!$N$7/IF(H1113=0,I1113,IF(I1113&gt;H1113,H1113,I1113)),0)*G1113)</f>
        <v>600</v>
      </c>
      <c r="N1113" s="19">
        <f t="shared" si="87"/>
        <v>0</v>
      </c>
      <c r="O1113" s="66" t="b">
        <f t="shared" si="88"/>
        <v>1</v>
      </c>
      <c r="P1113" s="67">
        <f t="shared" si="89"/>
        <v>72</v>
      </c>
    </row>
    <row r="1114" spans="1:16" x14ac:dyDescent="0.45">
      <c r="A1114" s="90" t="s">
        <v>75</v>
      </c>
      <c r="B1114" s="90" t="s">
        <v>608</v>
      </c>
      <c r="C1114" s="90" t="s">
        <v>34</v>
      </c>
      <c r="D1114" s="91">
        <v>36</v>
      </c>
      <c r="E1114" s="91">
        <v>20</v>
      </c>
      <c r="F1114" s="92">
        <v>2</v>
      </c>
      <c r="G1114" s="93">
        <v>15</v>
      </c>
      <c r="H1114" s="68">
        <f t="array" ref="H1114">INDEX('Нормативные затраты по МЗ'!$C$2:$C$132,MATCH(A1114&amp;C1114,'Нормативные затраты по МЗ'!$A$2:$A$132&amp;'Нормативные затраты по МЗ'!$B$2:$B$132,0))</f>
        <v>154.91</v>
      </c>
      <c r="I1114" s="3">
        <f>HLOOKUP($C1114,'Параметры ПФ'!$F$3:$K$4,2,FALSE)</f>
        <v>155.04</v>
      </c>
      <c r="J1114" s="3">
        <f t="shared" si="85"/>
        <v>6196.4</v>
      </c>
      <c r="K1114" s="4">
        <f>IF(J1114&lt;'Параметры ПФ'!$N$7+0.01,'Стандартные программы'!J1114,ROUNDDOWN('Параметры ПФ'!$N$7/IF(H1114=0,I1114,IF(I1114&gt;H1114,H1114,I1114)),0)*IF(H1114=0,I1114,IF(I1114&gt;H1114,H1114,I1114)))</f>
        <v>6196.4</v>
      </c>
      <c r="L1114" s="3">
        <f t="shared" si="86"/>
        <v>92946</v>
      </c>
      <c r="M1114" s="25">
        <f>IF(J1114&lt;'Параметры ПФ'!$N$7+0.01,E1114*F1114*G1114,ROUNDDOWN('Параметры ПФ'!$N$7/IF(H1114=0,I1114,IF(I1114&gt;H1114,H1114,I1114)),0)*G1114)</f>
        <v>600</v>
      </c>
      <c r="N1114" s="19">
        <f t="shared" si="87"/>
        <v>0</v>
      </c>
      <c r="O1114" s="66" t="b">
        <f t="shared" si="88"/>
        <v>1</v>
      </c>
      <c r="P1114" s="67">
        <f t="shared" si="89"/>
        <v>72</v>
      </c>
    </row>
    <row r="1115" spans="1:16" x14ac:dyDescent="0.45">
      <c r="A1115" s="90" t="s">
        <v>75</v>
      </c>
      <c r="B1115" s="90" t="s">
        <v>609</v>
      </c>
      <c r="C1115" s="90" t="s">
        <v>34</v>
      </c>
      <c r="D1115" s="91">
        <v>36</v>
      </c>
      <c r="E1115" s="91">
        <v>20</v>
      </c>
      <c r="F1115" s="92">
        <v>2</v>
      </c>
      <c r="G1115" s="93">
        <v>19</v>
      </c>
      <c r="H1115" s="68">
        <f t="array" ref="H1115">INDEX('Нормативные затраты по МЗ'!$C$2:$C$132,MATCH(A1115&amp;C1115,'Нормативные затраты по МЗ'!$A$2:$A$132&amp;'Нормативные затраты по МЗ'!$B$2:$B$132,0))</f>
        <v>154.91</v>
      </c>
      <c r="I1115" s="3">
        <f>HLOOKUP($C1115,'Параметры ПФ'!$F$3:$K$4,2,FALSE)</f>
        <v>155.04</v>
      </c>
      <c r="J1115" s="3">
        <f t="shared" si="85"/>
        <v>6196.4</v>
      </c>
      <c r="K1115" s="4">
        <f>IF(J1115&lt;'Параметры ПФ'!$N$7+0.01,'Стандартные программы'!J1115,ROUNDDOWN('Параметры ПФ'!$N$7/IF(H1115=0,I1115,IF(I1115&gt;H1115,H1115,I1115)),0)*IF(H1115=0,I1115,IF(I1115&gt;H1115,H1115,I1115)))</f>
        <v>6196.4</v>
      </c>
      <c r="L1115" s="3">
        <f t="shared" si="86"/>
        <v>117731.6</v>
      </c>
      <c r="M1115" s="25">
        <f>IF(J1115&lt;'Параметры ПФ'!$N$7+0.01,E1115*F1115*G1115,ROUNDDOWN('Параметры ПФ'!$N$7/IF(H1115=0,I1115,IF(I1115&gt;H1115,H1115,I1115)),0)*G1115)</f>
        <v>760</v>
      </c>
      <c r="N1115" s="19">
        <f t="shared" si="87"/>
        <v>0</v>
      </c>
      <c r="O1115" s="66" t="b">
        <f t="shared" si="88"/>
        <v>1</v>
      </c>
      <c r="P1115" s="67">
        <f t="shared" si="89"/>
        <v>72</v>
      </c>
    </row>
    <row r="1116" spans="1:16" x14ac:dyDescent="0.45">
      <c r="A1116" s="90" t="s">
        <v>75</v>
      </c>
      <c r="B1116" s="90" t="s">
        <v>610</v>
      </c>
      <c r="C1116" s="90" t="s">
        <v>34</v>
      </c>
      <c r="D1116" s="91">
        <v>36</v>
      </c>
      <c r="E1116" s="91">
        <v>20</v>
      </c>
      <c r="F1116" s="92">
        <v>2</v>
      </c>
      <c r="G1116" s="93">
        <v>15</v>
      </c>
      <c r="H1116" s="68">
        <f t="array" ref="H1116">INDEX('Нормативные затраты по МЗ'!$C$2:$C$132,MATCH(A1116&amp;C1116,'Нормативные затраты по МЗ'!$A$2:$A$132&amp;'Нормативные затраты по МЗ'!$B$2:$B$132,0))</f>
        <v>154.91</v>
      </c>
      <c r="I1116" s="3">
        <f>HLOOKUP($C1116,'Параметры ПФ'!$F$3:$K$4,2,FALSE)</f>
        <v>155.04</v>
      </c>
      <c r="J1116" s="3">
        <f t="shared" si="85"/>
        <v>6196.4</v>
      </c>
      <c r="K1116" s="4">
        <f>IF(J1116&lt;'Параметры ПФ'!$N$7+0.01,'Стандартные программы'!J1116,ROUNDDOWN('Параметры ПФ'!$N$7/IF(H1116=0,I1116,IF(I1116&gt;H1116,H1116,I1116)),0)*IF(H1116=0,I1116,IF(I1116&gt;H1116,H1116,I1116)))</f>
        <v>6196.4</v>
      </c>
      <c r="L1116" s="3">
        <f t="shared" si="86"/>
        <v>92946</v>
      </c>
      <c r="M1116" s="25">
        <f>IF(J1116&lt;'Параметры ПФ'!$N$7+0.01,E1116*F1116*G1116,ROUNDDOWN('Параметры ПФ'!$N$7/IF(H1116=0,I1116,IF(I1116&gt;H1116,H1116,I1116)),0)*G1116)</f>
        <v>600</v>
      </c>
      <c r="N1116" s="19">
        <f t="shared" si="87"/>
        <v>0</v>
      </c>
      <c r="O1116" s="66" t="b">
        <f t="shared" si="88"/>
        <v>1</v>
      </c>
      <c r="P1116" s="67">
        <f t="shared" si="89"/>
        <v>72</v>
      </c>
    </row>
    <row r="1117" spans="1:16" x14ac:dyDescent="0.45">
      <c r="A1117" s="90" t="s">
        <v>75</v>
      </c>
      <c r="B1117" s="90" t="s">
        <v>609</v>
      </c>
      <c r="C1117" s="90" t="s">
        <v>34</v>
      </c>
      <c r="D1117" s="91">
        <v>36</v>
      </c>
      <c r="E1117" s="91">
        <v>20</v>
      </c>
      <c r="F1117" s="92">
        <v>2</v>
      </c>
      <c r="G1117" s="93">
        <v>19</v>
      </c>
      <c r="H1117" s="68">
        <f t="array" ref="H1117">INDEX('Нормативные затраты по МЗ'!$C$2:$C$132,MATCH(A1117&amp;C1117,'Нормативные затраты по МЗ'!$A$2:$A$132&amp;'Нормативные затраты по МЗ'!$B$2:$B$132,0))</f>
        <v>154.91</v>
      </c>
      <c r="I1117" s="3">
        <f>HLOOKUP($C1117,'Параметры ПФ'!$F$3:$K$4,2,FALSE)</f>
        <v>155.04</v>
      </c>
      <c r="J1117" s="3">
        <f t="shared" si="85"/>
        <v>6196.4</v>
      </c>
      <c r="K1117" s="4">
        <f>IF(J1117&lt;'Параметры ПФ'!$N$7+0.01,'Стандартные программы'!J1117,ROUNDDOWN('Параметры ПФ'!$N$7/IF(H1117=0,I1117,IF(I1117&gt;H1117,H1117,I1117)),0)*IF(H1117=0,I1117,IF(I1117&gt;H1117,H1117,I1117)))</f>
        <v>6196.4</v>
      </c>
      <c r="L1117" s="3">
        <f t="shared" si="86"/>
        <v>117731.6</v>
      </c>
      <c r="M1117" s="25">
        <f>IF(J1117&lt;'Параметры ПФ'!$N$7+0.01,E1117*F1117*G1117,ROUNDDOWN('Параметры ПФ'!$N$7/IF(H1117=0,I1117,IF(I1117&gt;H1117,H1117,I1117)),0)*G1117)</f>
        <v>760</v>
      </c>
      <c r="N1117" s="19">
        <f t="shared" si="87"/>
        <v>0</v>
      </c>
      <c r="O1117" s="66" t="b">
        <f t="shared" si="88"/>
        <v>1</v>
      </c>
      <c r="P1117" s="67">
        <f t="shared" si="89"/>
        <v>72</v>
      </c>
    </row>
    <row r="1118" spans="1:16" x14ac:dyDescent="0.45">
      <c r="A1118" s="90" t="s">
        <v>75</v>
      </c>
      <c r="B1118" s="90" t="s">
        <v>609</v>
      </c>
      <c r="C1118" s="90" t="s">
        <v>34</v>
      </c>
      <c r="D1118" s="91">
        <v>36</v>
      </c>
      <c r="E1118" s="91">
        <v>20</v>
      </c>
      <c r="F1118" s="92">
        <v>2</v>
      </c>
      <c r="G1118" s="93">
        <v>19</v>
      </c>
      <c r="H1118" s="68">
        <f t="array" ref="H1118">INDEX('Нормативные затраты по МЗ'!$C$2:$C$132,MATCH(A1118&amp;C1118,'Нормативные затраты по МЗ'!$A$2:$A$132&amp;'Нормативные затраты по МЗ'!$B$2:$B$132,0))</f>
        <v>154.91</v>
      </c>
      <c r="I1118" s="3">
        <f>HLOOKUP($C1118,'Параметры ПФ'!$F$3:$K$4,2,FALSE)</f>
        <v>155.04</v>
      </c>
      <c r="J1118" s="3">
        <f t="shared" si="85"/>
        <v>6196.4</v>
      </c>
      <c r="K1118" s="4">
        <f>IF(J1118&lt;'Параметры ПФ'!$N$7+0.01,'Стандартные программы'!J1118,ROUNDDOWN('Параметры ПФ'!$N$7/IF(H1118=0,I1118,IF(I1118&gt;H1118,H1118,I1118)),0)*IF(H1118=0,I1118,IF(I1118&gt;H1118,H1118,I1118)))</f>
        <v>6196.4</v>
      </c>
      <c r="L1118" s="3">
        <f t="shared" si="86"/>
        <v>117731.6</v>
      </c>
      <c r="M1118" s="25">
        <f>IF(J1118&lt;'Параметры ПФ'!$N$7+0.01,E1118*F1118*G1118,ROUNDDOWN('Параметры ПФ'!$N$7/IF(H1118=0,I1118,IF(I1118&gt;H1118,H1118,I1118)),0)*G1118)</f>
        <v>760</v>
      </c>
      <c r="N1118" s="19">
        <f t="shared" si="87"/>
        <v>0</v>
      </c>
      <c r="O1118" s="66" t="b">
        <f t="shared" si="88"/>
        <v>1</v>
      </c>
      <c r="P1118" s="67">
        <f t="shared" si="89"/>
        <v>72</v>
      </c>
    </row>
    <row r="1119" spans="1:16" x14ac:dyDescent="0.45">
      <c r="A1119" s="90" t="s">
        <v>75</v>
      </c>
      <c r="B1119" s="90" t="s">
        <v>611</v>
      </c>
      <c r="C1119" s="90" t="s">
        <v>34</v>
      </c>
      <c r="D1119" s="91">
        <v>36</v>
      </c>
      <c r="E1119" s="91">
        <v>20</v>
      </c>
      <c r="F1119" s="92">
        <v>2</v>
      </c>
      <c r="G1119" s="93">
        <v>15</v>
      </c>
      <c r="H1119" s="68">
        <f t="array" ref="H1119">INDEX('Нормативные затраты по МЗ'!$C$2:$C$132,MATCH(A1119&amp;C1119,'Нормативные затраты по МЗ'!$A$2:$A$132&amp;'Нормативные затраты по МЗ'!$B$2:$B$132,0))</f>
        <v>154.91</v>
      </c>
      <c r="I1119" s="3">
        <f>HLOOKUP($C1119,'Параметры ПФ'!$F$3:$K$4,2,FALSE)</f>
        <v>155.04</v>
      </c>
      <c r="J1119" s="3">
        <f t="shared" si="85"/>
        <v>6196.4</v>
      </c>
      <c r="K1119" s="4">
        <f>IF(J1119&lt;'Параметры ПФ'!$N$7+0.01,'Стандартные программы'!J1119,ROUNDDOWN('Параметры ПФ'!$N$7/IF(H1119=0,I1119,IF(I1119&gt;H1119,H1119,I1119)),0)*IF(H1119=0,I1119,IF(I1119&gt;H1119,H1119,I1119)))</f>
        <v>6196.4</v>
      </c>
      <c r="L1119" s="3">
        <f t="shared" si="86"/>
        <v>92946</v>
      </c>
      <c r="M1119" s="25">
        <f>IF(J1119&lt;'Параметры ПФ'!$N$7+0.01,E1119*F1119*G1119,ROUNDDOWN('Параметры ПФ'!$N$7/IF(H1119=0,I1119,IF(I1119&gt;H1119,H1119,I1119)),0)*G1119)</f>
        <v>600</v>
      </c>
      <c r="N1119" s="19">
        <f t="shared" si="87"/>
        <v>0</v>
      </c>
      <c r="O1119" s="66" t="b">
        <f t="shared" si="88"/>
        <v>1</v>
      </c>
      <c r="P1119" s="67">
        <f t="shared" si="89"/>
        <v>72</v>
      </c>
    </row>
    <row r="1120" spans="1:16" x14ac:dyDescent="0.45">
      <c r="A1120" s="90" t="s">
        <v>75</v>
      </c>
      <c r="B1120" s="90" t="s">
        <v>611</v>
      </c>
      <c r="C1120" s="90" t="s">
        <v>34</v>
      </c>
      <c r="D1120" s="91">
        <v>36</v>
      </c>
      <c r="E1120" s="91">
        <v>20</v>
      </c>
      <c r="F1120" s="92">
        <v>2</v>
      </c>
      <c r="G1120" s="93">
        <v>15</v>
      </c>
      <c r="H1120" s="68">
        <f t="array" ref="H1120">INDEX('Нормативные затраты по МЗ'!$C$2:$C$132,MATCH(A1120&amp;C1120,'Нормативные затраты по МЗ'!$A$2:$A$132&amp;'Нормативные затраты по МЗ'!$B$2:$B$132,0))</f>
        <v>154.91</v>
      </c>
      <c r="I1120" s="3">
        <f>HLOOKUP($C1120,'Параметры ПФ'!$F$3:$K$4,2,FALSE)</f>
        <v>155.04</v>
      </c>
      <c r="J1120" s="3">
        <f t="shared" si="85"/>
        <v>6196.4</v>
      </c>
      <c r="K1120" s="4">
        <f>IF(J1120&lt;'Параметры ПФ'!$N$7+0.01,'Стандартные программы'!J1120,ROUNDDOWN('Параметры ПФ'!$N$7/IF(H1120=0,I1120,IF(I1120&gt;H1120,H1120,I1120)),0)*IF(H1120=0,I1120,IF(I1120&gt;H1120,H1120,I1120)))</f>
        <v>6196.4</v>
      </c>
      <c r="L1120" s="3">
        <f t="shared" si="86"/>
        <v>92946</v>
      </c>
      <c r="M1120" s="25">
        <f>IF(J1120&lt;'Параметры ПФ'!$N$7+0.01,E1120*F1120*G1120,ROUNDDOWN('Параметры ПФ'!$N$7/IF(H1120=0,I1120,IF(I1120&gt;H1120,H1120,I1120)),0)*G1120)</f>
        <v>600</v>
      </c>
      <c r="N1120" s="19">
        <f t="shared" si="87"/>
        <v>0</v>
      </c>
      <c r="O1120" s="66" t="b">
        <f t="shared" si="88"/>
        <v>1</v>
      </c>
      <c r="P1120" s="67">
        <f t="shared" si="89"/>
        <v>72</v>
      </c>
    </row>
    <row r="1121" spans="1:16" x14ac:dyDescent="0.45">
      <c r="A1121" s="90" t="s">
        <v>75</v>
      </c>
      <c r="B1121" s="90" t="s">
        <v>612</v>
      </c>
      <c r="C1121" s="90" t="s">
        <v>34</v>
      </c>
      <c r="D1121" s="91">
        <v>36</v>
      </c>
      <c r="E1121" s="91">
        <v>20</v>
      </c>
      <c r="F1121" s="92">
        <v>2</v>
      </c>
      <c r="G1121" s="93">
        <v>15</v>
      </c>
      <c r="H1121" s="68">
        <f t="array" ref="H1121">INDEX('Нормативные затраты по МЗ'!$C$2:$C$132,MATCH(A1121&amp;C1121,'Нормативные затраты по МЗ'!$A$2:$A$132&amp;'Нормативные затраты по МЗ'!$B$2:$B$132,0))</f>
        <v>154.91</v>
      </c>
      <c r="I1121" s="3">
        <f>HLOOKUP($C1121,'Параметры ПФ'!$F$3:$K$4,2,FALSE)</f>
        <v>155.04</v>
      </c>
      <c r="J1121" s="3">
        <f t="shared" si="85"/>
        <v>6196.4</v>
      </c>
      <c r="K1121" s="4">
        <f>IF(J1121&lt;'Параметры ПФ'!$N$7+0.01,'Стандартные программы'!J1121,ROUNDDOWN('Параметры ПФ'!$N$7/IF(H1121=0,I1121,IF(I1121&gt;H1121,H1121,I1121)),0)*IF(H1121=0,I1121,IF(I1121&gt;H1121,H1121,I1121)))</f>
        <v>6196.4</v>
      </c>
      <c r="L1121" s="3">
        <f t="shared" si="86"/>
        <v>92946</v>
      </c>
      <c r="M1121" s="25">
        <f>IF(J1121&lt;'Параметры ПФ'!$N$7+0.01,E1121*F1121*G1121,ROUNDDOWN('Параметры ПФ'!$N$7/IF(H1121=0,I1121,IF(I1121&gt;H1121,H1121,I1121)),0)*G1121)</f>
        <v>600</v>
      </c>
      <c r="N1121" s="19">
        <f t="shared" si="87"/>
        <v>0</v>
      </c>
      <c r="O1121" s="66" t="b">
        <f t="shared" si="88"/>
        <v>1</v>
      </c>
      <c r="P1121" s="67">
        <f t="shared" si="89"/>
        <v>72</v>
      </c>
    </row>
    <row r="1122" spans="1:16" x14ac:dyDescent="0.45">
      <c r="A1122" s="90" t="s">
        <v>75</v>
      </c>
      <c r="B1122" s="90" t="s">
        <v>2337</v>
      </c>
      <c r="C1122" s="90" t="s">
        <v>34</v>
      </c>
      <c r="D1122" s="91">
        <v>36</v>
      </c>
      <c r="E1122" s="91">
        <v>20</v>
      </c>
      <c r="F1122" s="92">
        <v>2</v>
      </c>
      <c r="G1122" s="93">
        <v>15</v>
      </c>
      <c r="H1122" s="68">
        <f t="array" ref="H1122">INDEX('Нормативные затраты по МЗ'!$C$2:$C$132,MATCH(A1122&amp;C1122,'Нормативные затраты по МЗ'!$A$2:$A$132&amp;'Нормативные затраты по МЗ'!$B$2:$B$132,0))</f>
        <v>154.91</v>
      </c>
      <c r="I1122" s="3">
        <f>HLOOKUP($C1122,'Параметры ПФ'!$F$3:$K$4,2,FALSE)</f>
        <v>155.04</v>
      </c>
      <c r="J1122" s="3">
        <f t="shared" si="85"/>
        <v>6196.4</v>
      </c>
      <c r="K1122" s="4">
        <f>IF(J1122&lt;'Параметры ПФ'!$N$7+0.01,'Стандартные программы'!J1122,ROUNDDOWN('Параметры ПФ'!$N$7/IF(H1122=0,I1122,IF(I1122&gt;H1122,H1122,I1122)),0)*IF(H1122=0,I1122,IF(I1122&gt;H1122,H1122,I1122)))</f>
        <v>6196.4</v>
      </c>
      <c r="L1122" s="3">
        <f t="shared" si="86"/>
        <v>92946</v>
      </c>
      <c r="M1122" s="25">
        <f>IF(J1122&lt;'Параметры ПФ'!$N$7+0.01,E1122*F1122*G1122,ROUNDDOWN('Параметры ПФ'!$N$7/IF(H1122=0,I1122,IF(I1122&gt;H1122,H1122,I1122)),0)*G1122)</f>
        <v>600</v>
      </c>
      <c r="N1122" s="19">
        <f t="shared" si="87"/>
        <v>0</v>
      </c>
      <c r="O1122" s="66" t="b">
        <f t="shared" si="88"/>
        <v>1</v>
      </c>
      <c r="P1122" s="67">
        <f t="shared" si="89"/>
        <v>72</v>
      </c>
    </row>
    <row r="1123" spans="1:16" x14ac:dyDescent="0.45">
      <c r="A1123" s="90" t="s">
        <v>75</v>
      </c>
      <c r="B1123" s="90" t="s">
        <v>613</v>
      </c>
      <c r="C1123" s="90" t="s">
        <v>34</v>
      </c>
      <c r="D1123" s="91">
        <v>36</v>
      </c>
      <c r="E1123" s="91">
        <v>20</v>
      </c>
      <c r="F1123" s="92">
        <v>2</v>
      </c>
      <c r="G1123" s="93">
        <v>15</v>
      </c>
      <c r="H1123" s="68">
        <f t="array" ref="H1123">INDEX('Нормативные затраты по МЗ'!$C$2:$C$132,MATCH(A1123&amp;C1123,'Нормативные затраты по МЗ'!$A$2:$A$132&amp;'Нормативные затраты по МЗ'!$B$2:$B$132,0))</f>
        <v>154.91</v>
      </c>
      <c r="I1123" s="3">
        <f>HLOOKUP($C1123,'Параметры ПФ'!$F$3:$K$4,2,FALSE)</f>
        <v>155.04</v>
      </c>
      <c r="J1123" s="3">
        <f t="shared" si="85"/>
        <v>6196.4</v>
      </c>
      <c r="K1123" s="4">
        <f>IF(J1123&lt;'Параметры ПФ'!$N$7+0.01,'Стандартные программы'!J1123,ROUNDDOWN('Параметры ПФ'!$N$7/IF(H1123=0,I1123,IF(I1123&gt;H1123,H1123,I1123)),0)*IF(H1123=0,I1123,IF(I1123&gt;H1123,H1123,I1123)))</f>
        <v>6196.4</v>
      </c>
      <c r="L1123" s="3">
        <f t="shared" si="86"/>
        <v>92946</v>
      </c>
      <c r="M1123" s="25">
        <f>IF(J1123&lt;'Параметры ПФ'!$N$7+0.01,E1123*F1123*G1123,ROUNDDOWN('Параметры ПФ'!$N$7/IF(H1123=0,I1123,IF(I1123&gt;H1123,H1123,I1123)),0)*G1123)</f>
        <v>600</v>
      </c>
      <c r="N1123" s="19">
        <f t="shared" si="87"/>
        <v>0</v>
      </c>
      <c r="O1123" s="66" t="b">
        <f t="shared" si="88"/>
        <v>1</v>
      </c>
      <c r="P1123" s="67">
        <f t="shared" si="89"/>
        <v>72</v>
      </c>
    </row>
    <row r="1124" spans="1:16" x14ac:dyDescent="0.45">
      <c r="A1124" s="90" t="s">
        <v>75</v>
      </c>
      <c r="B1124" s="90" t="s">
        <v>614</v>
      </c>
      <c r="C1124" s="90" t="s">
        <v>34</v>
      </c>
      <c r="D1124" s="91">
        <v>36</v>
      </c>
      <c r="E1124" s="91">
        <v>20</v>
      </c>
      <c r="F1124" s="92">
        <v>2</v>
      </c>
      <c r="G1124" s="93">
        <v>15</v>
      </c>
      <c r="H1124" s="68">
        <f t="array" ref="H1124">INDEX('Нормативные затраты по МЗ'!$C$2:$C$132,MATCH(A1124&amp;C1124,'Нормативные затраты по МЗ'!$A$2:$A$132&amp;'Нормативные затраты по МЗ'!$B$2:$B$132,0))</f>
        <v>154.91</v>
      </c>
      <c r="I1124" s="3">
        <f>HLOOKUP($C1124,'Параметры ПФ'!$F$3:$K$4,2,FALSE)</f>
        <v>155.04</v>
      </c>
      <c r="J1124" s="3">
        <f t="shared" si="85"/>
        <v>6196.4</v>
      </c>
      <c r="K1124" s="4">
        <f>IF(J1124&lt;'Параметры ПФ'!$N$7+0.01,'Стандартные программы'!J1124,ROUNDDOWN('Параметры ПФ'!$N$7/IF(H1124=0,I1124,IF(I1124&gt;H1124,H1124,I1124)),0)*IF(H1124=0,I1124,IF(I1124&gt;H1124,H1124,I1124)))</f>
        <v>6196.4</v>
      </c>
      <c r="L1124" s="3">
        <f t="shared" si="86"/>
        <v>92946</v>
      </c>
      <c r="M1124" s="25">
        <f>IF(J1124&lt;'Параметры ПФ'!$N$7+0.01,E1124*F1124*G1124,ROUNDDOWN('Параметры ПФ'!$N$7/IF(H1124=0,I1124,IF(I1124&gt;H1124,H1124,I1124)),0)*G1124)</f>
        <v>600</v>
      </c>
      <c r="N1124" s="19">
        <f t="shared" si="87"/>
        <v>0</v>
      </c>
      <c r="O1124" s="66" t="b">
        <f t="shared" si="88"/>
        <v>1</v>
      </c>
      <c r="P1124" s="67">
        <f t="shared" si="89"/>
        <v>72</v>
      </c>
    </row>
    <row r="1125" spans="1:16" x14ac:dyDescent="0.45">
      <c r="A1125" s="90" t="s">
        <v>75</v>
      </c>
      <c r="B1125" s="90" t="s">
        <v>615</v>
      </c>
      <c r="C1125" s="90" t="s">
        <v>34</v>
      </c>
      <c r="D1125" s="91">
        <v>36</v>
      </c>
      <c r="E1125" s="91">
        <v>20</v>
      </c>
      <c r="F1125" s="92">
        <v>2</v>
      </c>
      <c r="G1125" s="93">
        <v>15</v>
      </c>
      <c r="H1125" s="68">
        <f t="array" ref="H1125">INDEX('Нормативные затраты по МЗ'!$C$2:$C$132,MATCH(A1125&amp;C1125,'Нормативные затраты по МЗ'!$A$2:$A$132&amp;'Нормативные затраты по МЗ'!$B$2:$B$132,0))</f>
        <v>154.91</v>
      </c>
      <c r="I1125" s="3">
        <f>HLOOKUP($C1125,'Параметры ПФ'!$F$3:$K$4,2,FALSE)</f>
        <v>155.04</v>
      </c>
      <c r="J1125" s="3">
        <f t="shared" si="85"/>
        <v>6196.4</v>
      </c>
      <c r="K1125" s="4">
        <f>IF(J1125&lt;'Параметры ПФ'!$N$7+0.01,'Стандартные программы'!J1125,ROUNDDOWN('Параметры ПФ'!$N$7/IF(H1125=0,I1125,IF(I1125&gt;H1125,H1125,I1125)),0)*IF(H1125=0,I1125,IF(I1125&gt;H1125,H1125,I1125)))</f>
        <v>6196.4</v>
      </c>
      <c r="L1125" s="3">
        <f t="shared" si="86"/>
        <v>92946</v>
      </c>
      <c r="M1125" s="25">
        <f>IF(J1125&lt;'Параметры ПФ'!$N$7+0.01,E1125*F1125*G1125,ROUNDDOWN('Параметры ПФ'!$N$7/IF(H1125=0,I1125,IF(I1125&gt;H1125,H1125,I1125)),0)*G1125)</f>
        <v>600</v>
      </c>
      <c r="N1125" s="19">
        <f t="shared" si="87"/>
        <v>0</v>
      </c>
      <c r="O1125" s="66" t="b">
        <f t="shared" si="88"/>
        <v>1</v>
      </c>
      <c r="P1125" s="67">
        <f t="shared" si="89"/>
        <v>72</v>
      </c>
    </row>
    <row r="1126" spans="1:16" x14ac:dyDescent="0.45">
      <c r="A1126" s="90" t="s">
        <v>75</v>
      </c>
      <c r="B1126" s="90" t="s">
        <v>616</v>
      </c>
      <c r="C1126" s="90" t="s">
        <v>34</v>
      </c>
      <c r="D1126" s="91">
        <v>36</v>
      </c>
      <c r="E1126" s="91">
        <v>20</v>
      </c>
      <c r="F1126" s="92">
        <v>2</v>
      </c>
      <c r="G1126" s="93">
        <v>15</v>
      </c>
      <c r="H1126" s="68">
        <f t="array" ref="H1126">INDEX('Нормативные затраты по МЗ'!$C$2:$C$132,MATCH(A1126&amp;C1126,'Нормативные затраты по МЗ'!$A$2:$A$132&amp;'Нормативные затраты по МЗ'!$B$2:$B$132,0))</f>
        <v>154.91</v>
      </c>
      <c r="I1126" s="3">
        <f>HLOOKUP($C1126,'Параметры ПФ'!$F$3:$K$4,2,FALSE)</f>
        <v>155.04</v>
      </c>
      <c r="J1126" s="3">
        <f t="shared" si="85"/>
        <v>6196.4</v>
      </c>
      <c r="K1126" s="4">
        <f>IF(J1126&lt;'Параметры ПФ'!$N$7+0.01,'Стандартные программы'!J1126,ROUNDDOWN('Параметры ПФ'!$N$7/IF(H1126=0,I1126,IF(I1126&gt;H1126,H1126,I1126)),0)*IF(H1126=0,I1126,IF(I1126&gt;H1126,H1126,I1126)))</f>
        <v>6196.4</v>
      </c>
      <c r="L1126" s="3">
        <f t="shared" si="86"/>
        <v>92946</v>
      </c>
      <c r="M1126" s="25">
        <f>IF(J1126&lt;'Параметры ПФ'!$N$7+0.01,E1126*F1126*G1126,ROUNDDOWN('Параметры ПФ'!$N$7/IF(H1126=0,I1126,IF(I1126&gt;H1126,H1126,I1126)),0)*G1126)</f>
        <v>600</v>
      </c>
      <c r="N1126" s="19">
        <f t="shared" si="87"/>
        <v>0</v>
      </c>
      <c r="O1126" s="66" t="b">
        <f t="shared" si="88"/>
        <v>1</v>
      </c>
      <c r="P1126" s="67">
        <f t="shared" si="89"/>
        <v>72</v>
      </c>
    </row>
    <row r="1127" spans="1:16" x14ac:dyDescent="0.45">
      <c r="A1127" s="90" t="s">
        <v>75</v>
      </c>
      <c r="B1127" s="90" t="s">
        <v>617</v>
      </c>
      <c r="C1127" s="90" t="s">
        <v>34</v>
      </c>
      <c r="D1127" s="91">
        <v>36</v>
      </c>
      <c r="E1127" s="91">
        <v>20</v>
      </c>
      <c r="F1127" s="92">
        <v>2</v>
      </c>
      <c r="G1127" s="93">
        <v>15</v>
      </c>
      <c r="H1127" s="68">
        <f t="array" ref="H1127">INDEX('Нормативные затраты по МЗ'!$C$2:$C$132,MATCH(A1127&amp;C1127,'Нормативные затраты по МЗ'!$A$2:$A$132&amp;'Нормативные затраты по МЗ'!$B$2:$B$132,0))</f>
        <v>154.91</v>
      </c>
      <c r="I1127" s="3">
        <f>HLOOKUP($C1127,'Параметры ПФ'!$F$3:$K$4,2,FALSE)</f>
        <v>155.04</v>
      </c>
      <c r="J1127" s="3">
        <f t="shared" si="85"/>
        <v>6196.4</v>
      </c>
      <c r="K1127" s="4">
        <f>IF(J1127&lt;'Параметры ПФ'!$N$7+0.01,'Стандартные программы'!J1127,ROUNDDOWN('Параметры ПФ'!$N$7/IF(H1127=0,I1127,IF(I1127&gt;H1127,H1127,I1127)),0)*IF(H1127=0,I1127,IF(I1127&gt;H1127,H1127,I1127)))</f>
        <v>6196.4</v>
      </c>
      <c r="L1127" s="3">
        <f t="shared" si="86"/>
        <v>92946</v>
      </c>
      <c r="M1127" s="25">
        <f>IF(J1127&lt;'Параметры ПФ'!$N$7+0.01,E1127*F1127*G1127,ROUNDDOWN('Параметры ПФ'!$N$7/IF(H1127=0,I1127,IF(I1127&gt;H1127,H1127,I1127)),0)*G1127)</f>
        <v>600</v>
      </c>
      <c r="N1127" s="19">
        <f t="shared" si="87"/>
        <v>0</v>
      </c>
      <c r="O1127" s="66" t="b">
        <f t="shared" si="88"/>
        <v>1</v>
      </c>
      <c r="P1127" s="67">
        <f t="shared" si="89"/>
        <v>72</v>
      </c>
    </row>
    <row r="1128" spans="1:16" x14ac:dyDescent="0.45">
      <c r="A1128" s="90" t="s">
        <v>75</v>
      </c>
      <c r="B1128" s="90" t="s">
        <v>618</v>
      </c>
      <c r="C1128" s="90" t="s">
        <v>34</v>
      </c>
      <c r="D1128" s="91">
        <v>36</v>
      </c>
      <c r="E1128" s="91">
        <v>20</v>
      </c>
      <c r="F1128" s="92">
        <v>2</v>
      </c>
      <c r="G1128" s="93">
        <v>15</v>
      </c>
      <c r="H1128" s="68">
        <f t="array" ref="H1128">INDEX('Нормативные затраты по МЗ'!$C$2:$C$132,MATCH(A1128&amp;C1128,'Нормативные затраты по МЗ'!$A$2:$A$132&amp;'Нормативные затраты по МЗ'!$B$2:$B$132,0))</f>
        <v>154.91</v>
      </c>
      <c r="I1128" s="3">
        <f>HLOOKUP($C1128,'Параметры ПФ'!$F$3:$K$4,2,FALSE)</f>
        <v>155.04</v>
      </c>
      <c r="J1128" s="3">
        <f t="shared" si="85"/>
        <v>6196.4</v>
      </c>
      <c r="K1128" s="4">
        <f>IF(J1128&lt;'Параметры ПФ'!$N$7+0.01,'Стандартные программы'!J1128,ROUNDDOWN('Параметры ПФ'!$N$7/IF(H1128=0,I1128,IF(I1128&gt;H1128,H1128,I1128)),0)*IF(H1128=0,I1128,IF(I1128&gt;H1128,H1128,I1128)))</f>
        <v>6196.4</v>
      </c>
      <c r="L1128" s="3">
        <f t="shared" si="86"/>
        <v>92946</v>
      </c>
      <c r="M1128" s="25">
        <f>IF(J1128&lt;'Параметры ПФ'!$N$7+0.01,E1128*F1128*G1128,ROUNDDOWN('Параметры ПФ'!$N$7/IF(H1128=0,I1128,IF(I1128&gt;H1128,H1128,I1128)),0)*G1128)</f>
        <v>600</v>
      </c>
      <c r="N1128" s="19">
        <f t="shared" si="87"/>
        <v>0</v>
      </c>
      <c r="O1128" s="66" t="b">
        <f t="shared" si="88"/>
        <v>1</v>
      </c>
      <c r="P1128" s="67">
        <f t="shared" si="89"/>
        <v>72</v>
      </c>
    </row>
    <row r="1129" spans="1:16" x14ac:dyDescent="0.45">
      <c r="A1129" s="90" t="s">
        <v>75</v>
      </c>
      <c r="B1129" s="90" t="s">
        <v>619</v>
      </c>
      <c r="C1129" s="90" t="s">
        <v>34</v>
      </c>
      <c r="D1129" s="91">
        <v>36</v>
      </c>
      <c r="E1129" s="91">
        <v>20</v>
      </c>
      <c r="F1129" s="92">
        <v>2</v>
      </c>
      <c r="G1129" s="93">
        <v>15</v>
      </c>
      <c r="H1129" s="68">
        <f t="array" ref="H1129">INDEX('Нормативные затраты по МЗ'!$C$2:$C$132,MATCH(A1129&amp;C1129,'Нормативные затраты по МЗ'!$A$2:$A$132&amp;'Нормативные затраты по МЗ'!$B$2:$B$132,0))</f>
        <v>154.91</v>
      </c>
      <c r="I1129" s="3">
        <f>HLOOKUP($C1129,'Параметры ПФ'!$F$3:$K$4,2,FALSE)</f>
        <v>155.04</v>
      </c>
      <c r="J1129" s="3">
        <f t="shared" si="85"/>
        <v>6196.4</v>
      </c>
      <c r="K1129" s="4">
        <f>IF(J1129&lt;'Параметры ПФ'!$N$7+0.01,'Стандартные программы'!J1129,ROUNDDOWN('Параметры ПФ'!$N$7/IF(H1129=0,I1129,IF(I1129&gt;H1129,H1129,I1129)),0)*IF(H1129=0,I1129,IF(I1129&gt;H1129,H1129,I1129)))</f>
        <v>6196.4</v>
      </c>
      <c r="L1129" s="3">
        <f t="shared" si="86"/>
        <v>92946</v>
      </c>
      <c r="M1129" s="25">
        <f>IF(J1129&lt;'Параметры ПФ'!$N$7+0.01,E1129*F1129*G1129,ROUNDDOWN('Параметры ПФ'!$N$7/IF(H1129=0,I1129,IF(I1129&gt;H1129,H1129,I1129)),0)*G1129)</f>
        <v>600</v>
      </c>
      <c r="N1129" s="19">
        <f t="shared" si="87"/>
        <v>0</v>
      </c>
      <c r="O1129" s="66" t="b">
        <f t="shared" si="88"/>
        <v>1</v>
      </c>
      <c r="P1129" s="67">
        <f t="shared" si="89"/>
        <v>72</v>
      </c>
    </row>
    <row r="1130" spans="1:16" x14ac:dyDescent="0.45">
      <c r="A1130" s="90" t="s">
        <v>75</v>
      </c>
      <c r="B1130" s="90" t="s">
        <v>620</v>
      </c>
      <c r="C1130" s="90" t="s">
        <v>34</v>
      </c>
      <c r="D1130" s="91">
        <v>36</v>
      </c>
      <c r="E1130" s="91">
        <v>20</v>
      </c>
      <c r="F1130" s="92">
        <v>2</v>
      </c>
      <c r="G1130" s="93">
        <v>15</v>
      </c>
      <c r="H1130" s="68">
        <f t="array" ref="H1130">INDEX('Нормативные затраты по МЗ'!$C$2:$C$132,MATCH(A1130&amp;C1130,'Нормативные затраты по МЗ'!$A$2:$A$132&amp;'Нормативные затраты по МЗ'!$B$2:$B$132,0))</f>
        <v>154.91</v>
      </c>
      <c r="I1130" s="3">
        <f>HLOOKUP($C1130,'Параметры ПФ'!$F$3:$K$4,2,FALSE)</f>
        <v>155.04</v>
      </c>
      <c r="J1130" s="3">
        <f t="shared" si="85"/>
        <v>6196.4</v>
      </c>
      <c r="K1130" s="4">
        <f>IF(J1130&lt;'Параметры ПФ'!$N$7+0.01,'Стандартные программы'!J1130,ROUNDDOWN('Параметры ПФ'!$N$7/IF(H1130=0,I1130,IF(I1130&gt;H1130,H1130,I1130)),0)*IF(H1130=0,I1130,IF(I1130&gt;H1130,H1130,I1130)))</f>
        <v>6196.4</v>
      </c>
      <c r="L1130" s="3">
        <f t="shared" si="86"/>
        <v>92946</v>
      </c>
      <c r="M1130" s="25">
        <f>IF(J1130&lt;'Параметры ПФ'!$N$7+0.01,E1130*F1130*G1130,ROUNDDOWN('Параметры ПФ'!$N$7/IF(H1130=0,I1130,IF(I1130&gt;H1130,H1130,I1130)),0)*G1130)</f>
        <v>600</v>
      </c>
      <c r="N1130" s="19">
        <f t="shared" si="87"/>
        <v>0</v>
      </c>
      <c r="O1130" s="66" t="b">
        <f t="shared" si="88"/>
        <v>1</v>
      </c>
      <c r="P1130" s="67">
        <f t="shared" si="89"/>
        <v>72</v>
      </c>
    </row>
    <row r="1131" spans="1:16" x14ac:dyDescent="0.45">
      <c r="A1131" s="90" t="s">
        <v>75</v>
      </c>
      <c r="B1131" s="90" t="s">
        <v>621</v>
      </c>
      <c r="C1131" s="90" t="s">
        <v>34</v>
      </c>
      <c r="D1131" s="91">
        <v>36</v>
      </c>
      <c r="E1131" s="91">
        <v>20</v>
      </c>
      <c r="F1131" s="92">
        <v>2</v>
      </c>
      <c r="G1131" s="93">
        <v>15</v>
      </c>
      <c r="H1131" s="68">
        <f t="array" ref="H1131">INDEX('Нормативные затраты по МЗ'!$C$2:$C$132,MATCH(A1131&amp;C1131,'Нормативные затраты по МЗ'!$A$2:$A$132&amp;'Нормативные затраты по МЗ'!$B$2:$B$132,0))</f>
        <v>154.91</v>
      </c>
      <c r="I1131" s="3">
        <f>HLOOKUP($C1131,'Параметры ПФ'!$F$3:$K$4,2,FALSE)</f>
        <v>155.04</v>
      </c>
      <c r="J1131" s="3">
        <f t="shared" si="85"/>
        <v>6196.4</v>
      </c>
      <c r="K1131" s="4">
        <f>IF(J1131&lt;'Параметры ПФ'!$N$7+0.01,'Стандартные программы'!J1131,ROUNDDOWN('Параметры ПФ'!$N$7/IF(H1131=0,I1131,IF(I1131&gt;H1131,H1131,I1131)),0)*IF(H1131=0,I1131,IF(I1131&gt;H1131,H1131,I1131)))</f>
        <v>6196.4</v>
      </c>
      <c r="L1131" s="3">
        <f t="shared" si="86"/>
        <v>92946</v>
      </c>
      <c r="M1131" s="25">
        <f>IF(J1131&lt;'Параметры ПФ'!$N$7+0.01,E1131*F1131*G1131,ROUNDDOWN('Параметры ПФ'!$N$7/IF(H1131=0,I1131,IF(I1131&gt;H1131,H1131,I1131)),0)*G1131)</f>
        <v>600</v>
      </c>
      <c r="N1131" s="19">
        <f t="shared" si="87"/>
        <v>0</v>
      </c>
      <c r="O1131" s="66" t="b">
        <f t="shared" si="88"/>
        <v>1</v>
      </c>
      <c r="P1131" s="67">
        <f t="shared" si="89"/>
        <v>72</v>
      </c>
    </row>
    <row r="1132" spans="1:16" x14ac:dyDescent="0.45">
      <c r="A1132" s="90" t="s">
        <v>75</v>
      </c>
      <c r="B1132" s="90" t="s">
        <v>622</v>
      </c>
      <c r="C1132" s="90" t="s">
        <v>34</v>
      </c>
      <c r="D1132" s="91">
        <v>36</v>
      </c>
      <c r="E1132" s="91">
        <v>20</v>
      </c>
      <c r="F1132" s="92">
        <v>2</v>
      </c>
      <c r="G1132" s="93">
        <v>15</v>
      </c>
      <c r="H1132" s="68">
        <f t="array" ref="H1132">INDEX('Нормативные затраты по МЗ'!$C$2:$C$132,MATCH(A1132&amp;C1132,'Нормативные затраты по МЗ'!$A$2:$A$132&amp;'Нормативные затраты по МЗ'!$B$2:$B$132,0))</f>
        <v>154.91</v>
      </c>
      <c r="I1132" s="3">
        <f>HLOOKUP($C1132,'Параметры ПФ'!$F$3:$K$4,2,FALSE)</f>
        <v>155.04</v>
      </c>
      <c r="J1132" s="3">
        <f t="shared" si="85"/>
        <v>6196.4</v>
      </c>
      <c r="K1132" s="4">
        <f>IF(J1132&lt;'Параметры ПФ'!$N$7+0.01,'Стандартные программы'!J1132,ROUNDDOWN('Параметры ПФ'!$N$7/IF(H1132=0,I1132,IF(I1132&gt;H1132,H1132,I1132)),0)*IF(H1132=0,I1132,IF(I1132&gt;H1132,H1132,I1132)))</f>
        <v>6196.4</v>
      </c>
      <c r="L1132" s="3">
        <f t="shared" si="86"/>
        <v>92946</v>
      </c>
      <c r="M1132" s="25">
        <f>IF(J1132&lt;'Параметры ПФ'!$N$7+0.01,E1132*F1132*G1132,ROUNDDOWN('Параметры ПФ'!$N$7/IF(H1132=0,I1132,IF(I1132&gt;H1132,H1132,I1132)),0)*G1132)</f>
        <v>600</v>
      </c>
      <c r="N1132" s="19">
        <f t="shared" si="87"/>
        <v>0</v>
      </c>
      <c r="O1132" s="66" t="b">
        <f t="shared" si="88"/>
        <v>1</v>
      </c>
      <c r="P1132" s="67">
        <f t="shared" si="89"/>
        <v>72</v>
      </c>
    </row>
    <row r="1133" spans="1:16" x14ac:dyDescent="0.45">
      <c r="A1133" s="90" t="s">
        <v>75</v>
      </c>
      <c r="B1133" s="90" t="s">
        <v>623</v>
      </c>
      <c r="C1133" s="90" t="s">
        <v>34</v>
      </c>
      <c r="D1133" s="91">
        <v>36</v>
      </c>
      <c r="E1133" s="91">
        <v>20</v>
      </c>
      <c r="F1133" s="92">
        <v>2</v>
      </c>
      <c r="G1133" s="93">
        <v>15</v>
      </c>
      <c r="H1133" s="68">
        <f t="array" ref="H1133">INDEX('Нормативные затраты по МЗ'!$C$2:$C$132,MATCH(A1133&amp;C1133,'Нормативные затраты по МЗ'!$A$2:$A$132&amp;'Нормативные затраты по МЗ'!$B$2:$B$132,0))</f>
        <v>154.91</v>
      </c>
      <c r="I1133" s="3">
        <f>HLOOKUP($C1133,'Параметры ПФ'!$F$3:$K$4,2,FALSE)</f>
        <v>155.04</v>
      </c>
      <c r="J1133" s="3">
        <f t="shared" si="85"/>
        <v>6196.4</v>
      </c>
      <c r="K1133" s="4">
        <f>IF(J1133&lt;'Параметры ПФ'!$N$7+0.01,'Стандартные программы'!J1133,ROUNDDOWN('Параметры ПФ'!$N$7/IF(H1133=0,I1133,IF(I1133&gt;H1133,H1133,I1133)),0)*IF(H1133=0,I1133,IF(I1133&gt;H1133,H1133,I1133)))</f>
        <v>6196.4</v>
      </c>
      <c r="L1133" s="3">
        <f t="shared" si="86"/>
        <v>92946</v>
      </c>
      <c r="M1133" s="25">
        <f>IF(J1133&lt;'Параметры ПФ'!$N$7+0.01,E1133*F1133*G1133,ROUNDDOWN('Параметры ПФ'!$N$7/IF(H1133=0,I1133,IF(I1133&gt;H1133,H1133,I1133)),0)*G1133)</f>
        <v>600</v>
      </c>
      <c r="N1133" s="19">
        <f t="shared" si="87"/>
        <v>0</v>
      </c>
      <c r="O1133" s="66" t="b">
        <f t="shared" si="88"/>
        <v>1</v>
      </c>
      <c r="P1133" s="67">
        <f t="shared" si="89"/>
        <v>72</v>
      </c>
    </row>
    <row r="1134" spans="1:16" x14ac:dyDescent="0.45">
      <c r="A1134" s="90" t="s">
        <v>75</v>
      </c>
      <c r="B1134" s="90" t="s">
        <v>624</v>
      </c>
      <c r="C1134" s="90" t="s">
        <v>16</v>
      </c>
      <c r="D1134" s="91">
        <v>36</v>
      </c>
      <c r="E1134" s="91">
        <v>20</v>
      </c>
      <c r="F1134" s="92">
        <v>2</v>
      </c>
      <c r="G1134" s="93">
        <v>9</v>
      </c>
      <c r="H1134" s="68">
        <f t="array" ref="H1134">INDEX('Нормативные затраты по МЗ'!$C$2:$C$132,MATCH(A1134&amp;C1134,'Нормативные затраты по МЗ'!$A$2:$A$132&amp;'Нормативные затраты по МЗ'!$B$2:$B$132,0))</f>
        <v>154.91</v>
      </c>
      <c r="I1134" s="3">
        <f>HLOOKUP($C1134,'Параметры ПФ'!$F$3:$K$4,2,FALSE)</f>
        <v>155.04</v>
      </c>
      <c r="J1134" s="3">
        <f t="shared" si="85"/>
        <v>6196.4</v>
      </c>
      <c r="K1134" s="4">
        <f>IF(J1134&lt;'Параметры ПФ'!$N$7+0.01,'Стандартные программы'!J1134,ROUNDDOWN('Параметры ПФ'!$N$7/IF(H1134=0,I1134,IF(I1134&gt;H1134,H1134,I1134)),0)*IF(H1134=0,I1134,IF(I1134&gt;H1134,H1134,I1134)))</f>
        <v>6196.4</v>
      </c>
      <c r="L1134" s="3">
        <f t="shared" si="86"/>
        <v>55767.6</v>
      </c>
      <c r="M1134" s="25">
        <f>IF(J1134&lt;'Параметры ПФ'!$N$7+0.01,E1134*F1134*G1134,ROUNDDOWN('Параметры ПФ'!$N$7/IF(H1134=0,I1134,IF(I1134&gt;H1134,H1134,I1134)),0)*G1134)</f>
        <v>360</v>
      </c>
      <c r="N1134" s="19">
        <f t="shared" si="87"/>
        <v>0</v>
      </c>
      <c r="O1134" s="66" t="b">
        <f t="shared" si="88"/>
        <v>1</v>
      </c>
      <c r="P1134" s="67">
        <f t="shared" si="89"/>
        <v>72</v>
      </c>
    </row>
    <row r="1135" spans="1:16" x14ac:dyDescent="0.45">
      <c r="A1135" s="90" t="s">
        <v>75</v>
      </c>
      <c r="B1135" s="90" t="s">
        <v>625</v>
      </c>
      <c r="C1135" s="90" t="s">
        <v>2</v>
      </c>
      <c r="D1135" s="91">
        <v>36</v>
      </c>
      <c r="E1135" s="91">
        <v>20</v>
      </c>
      <c r="F1135" s="92">
        <v>2</v>
      </c>
      <c r="G1135" s="93">
        <v>15</v>
      </c>
      <c r="H1135" s="68">
        <f t="array" ref="H1135">INDEX('Нормативные затраты по МЗ'!$C$2:$C$132,MATCH(A1135&amp;C1135,'Нормативные затраты по МЗ'!$A$2:$A$132&amp;'Нормативные затраты по МЗ'!$B$2:$B$132,0))</f>
        <v>154.91</v>
      </c>
      <c r="I1135" s="3">
        <f>HLOOKUP($C1135,'Параметры ПФ'!$F$3:$K$4,2,FALSE)</f>
        <v>155.04</v>
      </c>
      <c r="J1135" s="3">
        <f t="shared" si="85"/>
        <v>6196.4</v>
      </c>
      <c r="K1135" s="4">
        <f>IF(J1135&lt;'Параметры ПФ'!$N$7+0.01,'Стандартные программы'!J1135,ROUNDDOWN('Параметры ПФ'!$N$7/IF(H1135=0,I1135,IF(I1135&gt;H1135,H1135,I1135)),0)*IF(H1135=0,I1135,IF(I1135&gt;H1135,H1135,I1135)))</f>
        <v>6196.4</v>
      </c>
      <c r="L1135" s="3">
        <f t="shared" si="86"/>
        <v>92946</v>
      </c>
      <c r="M1135" s="25">
        <f>IF(J1135&lt;'Параметры ПФ'!$N$7+0.01,E1135*F1135*G1135,ROUNDDOWN('Параметры ПФ'!$N$7/IF(H1135=0,I1135,IF(I1135&gt;H1135,H1135,I1135)),0)*G1135)</f>
        <v>600</v>
      </c>
      <c r="N1135" s="19">
        <f t="shared" si="87"/>
        <v>0</v>
      </c>
      <c r="O1135" s="66" t="b">
        <f t="shared" si="88"/>
        <v>1</v>
      </c>
      <c r="P1135" s="67">
        <f t="shared" si="89"/>
        <v>72</v>
      </c>
    </row>
    <row r="1136" spans="1:16" x14ac:dyDescent="0.45">
      <c r="A1136" s="90" t="s">
        <v>75</v>
      </c>
      <c r="B1136" s="90" t="s">
        <v>626</v>
      </c>
      <c r="C1136" s="90" t="s">
        <v>2</v>
      </c>
      <c r="D1136" s="91">
        <v>36</v>
      </c>
      <c r="E1136" s="91">
        <v>20</v>
      </c>
      <c r="F1136" s="92">
        <v>2</v>
      </c>
      <c r="G1136" s="93">
        <v>15</v>
      </c>
      <c r="H1136" s="68">
        <f t="array" ref="H1136">INDEX('Нормативные затраты по МЗ'!$C$2:$C$132,MATCH(A1136&amp;C1136,'Нормативные затраты по МЗ'!$A$2:$A$132&amp;'Нормативные затраты по МЗ'!$B$2:$B$132,0))</f>
        <v>154.91</v>
      </c>
      <c r="I1136" s="3">
        <f>HLOOKUP($C1136,'Параметры ПФ'!$F$3:$K$4,2,FALSE)</f>
        <v>155.04</v>
      </c>
      <c r="J1136" s="3">
        <f t="shared" si="85"/>
        <v>6196.4</v>
      </c>
      <c r="K1136" s="4">
        <f>IF(J1136&lt;'Параметры ПФ'!$N$7+0.01,'Стандартные программы'!J1136,ROUNDDOWN('Параметры ПФ'!$N$7/IF(H1136=0,I1136,IF(I1136&gt;H1136,H1136,I1136)),0)*IF(H1136=0,I1136,IF(I1136&gt;H1136,H1136,I1136)))</f>
        <v>6196.4</v>
      </c>
      <c r="L1136" s="3">
        <f t="shared" si="86"/>
        <v>92946</v>
      </c>
      <c r="M1136" s="25">
        <f>IF(J1136&lt;'Параметры ПФ'!$N$7+0.01,E1136*F1136*G1136,ROUNDDOWN('Параметры ПФ'!$N$7/IF(H1136=0,I1136,IF(I1136&gt;H1136,H1136,I1136)),0)*G1136)</f>
        <v>600</v>
      </c>
      <c r="N1136" s="19">
        <f t="shared" si="87"/>
        <v>0</v>
      </c>
      <c r="O1136" s="66" t="b">
        <f t="shared" si="88"/>
        <v>1</v>
      </c>
      <c r="P1136" s="67">
        <f t="shared" si="89"/>
        <v>72</v>
      </c>
    </row>
    <row r="1137" spans="1:16" x14ac:dyDescent="0.45">
      <c r="A1137" s="90" t="s">
        <v>75</v>
      </c>
      <c r="B1137" s="90" t="s">
        <v>627</v>
      </c>
      <c r="C1137" s="90" t="s">
        <v>2</v>
      </c>
      <c r="D1137" s="91">
        <v>36</v>
      </c>
      <c r="E1137" s="91">
        <v>20</v>
      </c>
      <c r="F1137" s="92">
        <v>2</v>
      </c>
      <c r="G1137" s="93">
        <v>15</v>
      </c>
      <c r="H1137" s="68">
        <f t="array" ref="H1137">INDEX('Нормативные затраты по МЗ'!$C$2:$C$132,MATCH(A1137&amp;C1137,'Нормативные затраты по МЗ'!$A$2:$A$132&amp;'Нормативные затраты по МЗ'!$B$2:$B$132,0))</f>
        <v>154.91</v>
      </c>
      <c r="I1137" s="3">
        <f>HLOOKUP($C1137,'Параметры ПФ'!$F$3:$K$4,2,FALSE)</f>
        <v>155.04</v>
      </c>
      <c r="J1137" s="3">
        <f t="shared" si="85"/>
        <v>6196.4</v>
      </c>
      <c r="K1137" s="4">
        <f>IF(J1137&lt;'Параметры ПФ'!$N$7+0.01,'Стандартные программы'!J1137,ROUNDDOWN('Параметры ПФ'!$N$7/IF(H1137=0,I1137,IF(I1137&gt;H1137,H1137,I1137)),0)*IF(H1137=0,I1137,IF(I1137&gt;H1137,H1137,I1137)))</f>
        <v>6196.4</v>
      </c>
      <c r="L1137" s="3">
        <f t="shared" si="86"/>
        <v>92946</v>
      </c>
      <c r="M1137" s="25">
        <f>IF(J1137&lt;'Параметры ПФ'!$N$7+0.01,E1137*F1137*G1137,ROUNDDOWN('Параметры ПФ'!$N$7/IF(H1137=0,I1137,IF(I1137&gt;H1137,H1137,I1137)),0)*G1137)</f>
        <v>600</v>
      </c>
      <c r="N1137" s="19">
        <f t="shared" si="87"/>
        <v>0</v>
      </c>
      <c r="O1137" s="66" t="b">
        <f t="shared" si="88"/>
        <v>1</v>
      </c>
      <c r="P1137" s="67">
        <f t="shared" si="89"/>
        <v>72</v>
      </c>
    </row>
    <row r="1138" spans="1:16" x14ac:dyDescent="0.45">
      <c r="A1138" s="90" t="s">
        <v>75</v>
      </c>
      <c r="B1138" s="90" t="s">
        <v>628</v>
      </c>
      <c r="C1138" s="90" t="s">
        <v>2</v>
      </c>
      <c r="D1138" s="91">
        <v>36</v>
      </c>
      <c r="E1138" s="91">
        <v>20</v>
      </c>
      <c r="F1138" s="92">
        <v>2</v>
      </c>
      <c r="G1138" s="93">
        <v>15</v>
      </c>
      <c r="H1138" s="68">
        <f t="array" ref="H1138">INDEX('Нормативные затраты по МЗ'!$C$2:$C$132,MATCH(A1138&amp;C1138,'Нормативные затраты по МЗ'!$A$2:$A$132&amp;'Нормативные затраты по МЗ'!$B$2:$B$132,0))</f>
        <v>154.91</v>
      </c>
      <c r="I1138" s="3">
        <f>HLOOKUP($C1138,'Параметры ПФ'!$F$3:$K$4,2,FALSE)</f>
        <v>155.04</v>
      </c>
      <c r="J1138" s="3">
        <f t="shared" si="85"/>
        <v>6196.4</v>
      </c>
      <c r="K1138" s="4">
        <f>IF(J1138&lt;'Параметры ПФ'!$N$7+0.01,'Стандартные программы'!J1138,ROUNDDOWN('Параметры ПФ'!$N$7/IF(H1138=0,I1138,IF(I1138&gt;H1138,H1138,I1138)),0)*IF(H1138=0,I1138,IF(I1138&gt;H1138,H1138,I1138)))</f>
        <v>6196.4</v>
      </c>
      <c r="L1138" s="3">
        <f t="shared" si="86"/>
        <v>92946</v>
      </c>
      <c r="M1138" s="25">
        <f>IF(J1138&lt;'Параметры ПФ'!$N$7+0.01,E1138*F1138*G1138,ROUNDDOWN('Параметры ПФ'!$N$7/IF(H1138=0,I1138,IF(I1138&gt;H1138,H1138,I1138)),0)*G1138)</f>
        <v>600</v>
      </c>
      <c r="N1138" s="19">
        <f t="shared" si="87"/>
        <v>0</v>
      </c>
      <c r="O1138" s="66" t="b">
        <f t="shared" si="88"/>
        <v>1</v>
      </c>
      <c r="P1138" s="67">
        <f t="shared" si="89"/>
        <v>72</v>
      </c>
    </row>
    <row r="1139" spans="1:16" x14ac:dyDescent="0.45">
      <c r="A1139" s="90" t="s">
        <v>75</v>
      </c>
      <c r="B1139" s="90" t="s">
        <v>629</v>
      </c>
      <c r="C1139" s="90" t="s">
        <v>2</v>
      </c>
      <c r="D1139" s="91">
        <v>36</v>
      </c>
      <c r="E1139" s="91">
        <v>20</v>
      </c>
      <c r="F1139" s="92">
        <v>2</v>
      </c>
      <c r="G1139" s="93">
        <v>15</v>
      </c>
      <c r="H1139" s="68">
        <f t="array" ref="H1139">INDEX('Нормативные затраты по МЗ'!$C$2:$C$132,MATCH(A1139&amp;C1139,'Нормативные затраты по МЗ'!$A$2:$A$132&amp;'Нормативные затраты по МЗ'!$B$2:$B$132,0))</f>
        <v>154.91</v>
      </c>
      <c r="I1139" s="3">
        <f>HLOOKUP($C1139,'Параметры ПФ'!$F$3:$K$4,2,FALSE)</f>
        <v>155.04</v>
      </c>
      <c r="J1139" s="3">
        <f t="shared" si="85"/>
        <v>6196.4</v>
      </c>
      <c r="K1139" s="4">
        <f>IF(J1139&lt;'Параметры ПФ'!$N$7+0.01,'Стандартные программы'!J1139,ROUNDDOWN('Параметры ПФ'!$N$7/IF(H1139=0,I1139,IF(I1139&gt;H1139,H1139,I1139)),0)*IF(H1139=0,I1139,IF(I1139&gt;H1139,H1139,I1139)))</f>
        <v>6196.4</v>
      </c>
      <c r="L1139" s="3">
        <f t="shared" si="86"/>
        <v>92946</v>
      </c>
      <c r="M1139" s="25">
        <f>IF(J1139&lt;'Параметры ПФ'!$N$7+0.01,E1139*F1139*G1139,ROUNDDOWN('Параметры ПФ'!$N$7/IF(H1139=0,I1139,IF(I1139&gt;H1139,H1139,I1139)),0)*G1139)</f>
        <v>600</v>
      </c>
      <c r="N1139" s="19">
        <f t="shared" si="87"/>
        <v>0</v>
      </c>
      <c r="O1139" s="66" t="b">
        <f t="shared" si="88"/>
        <v>1</v>
      </c>
      <c r="P1139" s="67">
        <f t="shared" si="89"/>
        <v>72</v>
      </c>
    </row>
    <row r="1140" spans="1:16" x14ac:dyDescent="0.45">
      <c r="A1140" s="90" t="s">
        <v>75</v>
      </c>
      <c r="B1140" s="90" t="s">
        <v>630</v>
      </c>
      <c r="C1140" s="90" t="s">
        <v>2</v>
      </c>
      <c r="D1140" s="91">
        <v>36</v>
      </c>
      <c r="E1140" s="91">
        <v>20</v>
      </c>
      <c r="F1140" s="92">
        <v>2</v>
      </c>
      <c r="G1140" s="93">
        <v>13</v>
      </c>
      <c r="H1140" s="68">
        <f t="array" ref="H1140">INDEX('Нормативные затраты по МЗ'!$C$2:$C$132,MATCH(A1140&amp;C1140,'Нормативные затраты по МЗ'!$A$2:$A$132&amp;'Нормативные затраты по МЗ'!$B$2:$B$132,0))</f>
        <v>154.91</v>
      </c>
      <c r="I1140" s="3">
        <f>HLOOKUP($C1140,'Параметры ПФ'!$F$3:$K$4,2,FALSE)</f>
        <v>155.04</v>
      </c>
      <c r="J1140" s="3">
        <f t="shared" si="85"/>
        <v>6196.4</v>
      </c>
      <c r="K1140" s="4">
        <f>IF(J1140&lt;'Параметры ПФ'!$N$7+0.01,'Стандартные программы'!J1140,ROUNDDOWN('Параметры ПФ'!$N$7/IF(H1140=0,I1140,IF(I1140&gt;H1140,H1140,I1140)),0)*IF(H1140=0,I1140,IF(I1140&gt;H1140,H1140,I1140)))</f>
        <v>6196.4</v>
      </c>
      <c r="L1140" s="3">
        <f t="shared" si="86"/>
        <v>80553.2</v>
      </c>
      <c r="M1140" s="25">
        <f>IF(J1140&lt;'Параметры ПФ'!$N$7+0.01,E1140*F1140*G1140,ROUNDDOWN('Параметры ПФ'!$N$7/IF(H1140=0,I1140,IF(I1140&gt;H1140,H1140,I1140)),0)*G1140)</f>
        <v>520</v>
      </c>
      <c r="N1140" s="19">
        <f t="shared" si="87"/>
        <v>0</v>
      </c>
      <c r="O1140" s="66" t="b">
        <f t="shared" si="88"/>
        <v>1</v>
      </c>
      <c r="P1140" s="67">
        <f t="shared" si="89"/>
        <v>72</v>
      </c>
    </row>
    <row r="1141" spans="1:16" x14ac:dyDescent="0.45">
      <c r="A1141" s="90" t="s">
        <v>75</v>
      </c>
      <c r="B1141" s="90" t="s">
        <v>631</v>
      </c>
      <c r="C1141" s="90" t="s">
        <v>2</v>
      </c>
      <c r="D1141" s="91">
        <v>36</v>
      </c>
      <c r="E1141" s="91">
        <v>20</v>
      </c>
      <c r="F1141" s="92">
        <v>2</v>
      </c>
      <c r="G1141" s="93">
        <v>20</v>
      </c>
      <c r="H1141" s="68">
        <f t="array" ref="H1141">INDEX('Нормативные затраты по МЗ'!$C$2:$C$132,MATCH(A1141&amp;C1141,'Нормативные затраты по МЗ'!$A$2:$A$132&amp;'Нормативные затраты по МЗ'!$B$2:$B$132,0))</f>
        <v>154.91</v>
      </c>
      <c r="I1141" s="3">
        <f>HLOOKUP($C1141,'Параметры ПФ'!$F$3:$K$4,2,FALSE)</f>
        <v>155.04</v>
      </c>
      <c r="J1141" s="3">
        <f t="shared" si="85"/>
        <v>6196.4</v>
      </c>
      <c r="K1141" s="4">
        <f>IF(J1141&lt;'Параметры ПФ'!$N$7+0.01,'Стандартные программы'!J1141,ROUNDDOWN('Параметры ПФ'!$N$7/IF(H1141=0,I1141,IF(I1141&gt;H1141,H1141,I1141)),0)*IF(H1141=0,I1141,IF(I1141&gt;H1141,H1141,I1141)))</f>
        <v>6196.4</v>
      </c>
      <c r="L1141" s="3">
        <f t="shared" si="86"/>
        <v>123928</v>
      </c>
      <c r="M1141" s="25">
        <f>IF(J1141&lt;'Параметры ПФ'!$N$7+0.01,E1141*F1141*G1141,ROUNDDOWN('Параметры ПФ'!$N$7/IF(H1141=0,I1141,IF(I1141&gt;H1141,H1141,I1141)),0)*G1141)</f>
        <v>800</v>
      </c>
      <c r="N1141" s="19">
        <f t="shared" si="87"/>
        <v>0</v>
      </c>
      <c r="O1141" s="66" t="b">
        <f t="shared" si="88"/>
        <v>1</v>
      </c>
      <c r="P1141" s="67">
        <f t="shared" si="89"/>
        <v>72</v>
      </c>
    </row>
    <row r="1142" spans="1:16" x14ac:dyDescent="0.45">
      <c r="A1142" s="90" t="s">
        <v>75</v>
      </c>
      <c r="B1142" s="90" t="s">
        <v>632</v>
      </c>
      <c r="C1142" s="90" t="s">
        <v>2</v>
      </c>
      <c r="D1142" s="91">
        <v>36</v>
      </c>
      <c r="E1142" s="91">
        <v>20</v>
      </c>
      <c r="F1142" s="92">
        <v>2</v>
      </c>
      <c r="G1142" s="93">
        <v>20</v>
      </c>
      <c r="H1142" s="68">
        <f t="array" ref="H1142">INDEX('Нормативные затраты по МЗ'!$C$2:$C$132,MATCH(A1142&amp;C1142,'Нормативные затраты по МЗ'!$A$2:$A$132&amp;'Нормативные затраты по МЗ'!$B$2:$B$132,0))</f>
        <v>154.91</v>
      </c>
      <c r="I1142" s="3">
        <f>HLOOKUP($C1142,'Параметры ПФ'!$F$3:$K$4,2,FALSE)</f>
        <v>155.04</v>
      </c>
      <c r="J1142" s="3">
        <f t="shared" si="85"/>
        <v>6196.4</v>
      </c>
      <c r="K1142" s="4">
        <f>IF(J1142&lt;'Параметры ПФ'!$N$7+0.01,'Стандартные программы'!J1142,ROUNDDOWN('Параметры ПФ'!$N$7/IF(H1142=0,I1142,IF(I1142&gt;H1142,H1142,I1142)),0)*IF(H1142=0,I1142,IF(I1142&gt;H1142,H1142,I1142)))</f>
        <v>6196.4</v>
      </c>
      <c r="L1142" s="3">
        <f t="shared" si="86"/>
        <v>123928</v>
      </c>
      <c r="M1142" s="25">
        <f>IF(J1142&lt;'Параметры ПФ'!$N$7+0.01,E1142*F1142*G1142,ROUNDDOWN('Параметры ПФ'!$N$7/IF(H1142=0,I1142,IF(I1142&gt;H1142,H1142,I1142)),0)*G1142)</f>
        <v>800</v>
      </c>
      <c r="N1142" s="19">
        <f t="shared" si="87"/>
        <v>0</v>
      </c>
      <c r="O1142" s="66" t="b">
        <f t="shared" si="88"/>
        <v>1</v>
      </c>
      <c r="P1142" s="67">
        <f t="shared" si="89"/>
        <v>72</v>
      </c>
    </row>
    <row r="1143" spans="1:16" x14ac:dyDescent="0.45">
      <c r="A1143" s="90" t="s">
        <v>75</v>
      </c>
      <c r="B1143" s="90" t="s">
        <v>2338</v>
      </c>
      <c r="C1143" s="90" t="s">
        <v>2</v>
      </c>
      <c r="D1143" s="91">
        <v>36</v>
      </c>
      <c r="E1143" s="91">
        <v>20</v>
      </c>
      <c r="F1143" s="92">
        <v>2</v>
      </c>
      <c r="G1143" s="93">
        <v>15</v>
      </c>
      <c r="H1143" s="68">
        <f t="array" ref="H1143">INDEX('Нормативные затраты по МЗ'!$C$2:$C$132,MATCH(A1143&amp;C1143,'Нормативные затраты по МЗ'!$A$2:$A$132&amp;'Нормативные затраты по МЗ'!$B$2:$B$132,0))</f>
        <v>154.91</v>
      </c>
      <c r="I1143" s="3">
        <f>HLOOKUP($C1143,'Параметры ПФ'!$F$3:$K$4,2,FALSE)</f>
        <v>155.04</v>
      </c>
      <c r="J1143" s="3">
        <f t="shared" si="85"/>
        <v>6196.4</v>
      </c>
      <c r="K1143" s="4">
        <f>IF(J1143&lt;'Параметры ПФ'!$N$7+0.01,'Стандартные программы'!J1143,ROUNDDOWN('Параметры ПФ'!$N$7/IF(H1143=0,I1143,IF(I1143&gt;H1143,H1143,I1143)),0)*IF(H1143=0,I1143,IF(I1143&gt;H1143,H1143,I1143)))</f>
        <v>6196.4</v>
      </c>
      <c r="L1143" s="3">
        <f t="shared" si="86"/>
        <v>92946</v>
      </c>
      <c r="M1143" s="25">
        <f>IF(J1143&lt;'Параметры ПФ'!$N$7+0.01,E1143*F1143*G1143,ROUNDDOWN('Параметры ПФ'!$N$7/IF(H1143=0,I1143,IF(I1143&gt;H1143,H1143,I1143)),0)*G1143)</f>
        <v>600</v>
      </c>
      <c r="N1143" s="19">
        <f t="shared" si="87"/>
        <v>0</v>
      </c>
      <c r="O1143" s="66" t="b">
        <f t="shared" si="88"/>
        <v>1</v>
      </c>
      <c r="P1143" s="67">
        <f t="shared" si="89"/>
        <v>72</v>
      </c>
    </row>
    <row r="1144" spans="1:16" x14ac:dyDescent="0.45">
      <c r="A1144" s="90" t="s">
        <v>75</v>
      </c>
      <c r="B1144" s="90" t="s">
        <v>633</v>
      </c>
      <c r="C1144" s="90" t="s">
        <v>2</v>
      </c>
      <c r="D1144" s="91">
        <v>36</v>
      </c>
      <c r="E1144" s="91">
        <v>20</v>
      </c>
      <c r="F1144" s="92">
        <v>2</v>
      </c>
      <c r="G1144" s="93">
        <v>20</v>
      </c>
      <c r="H1144" s="68">
        <f t="array" ref="H1144">INDEX('Нормативные затраты по МЗ'!$C$2:$C$132,MATCH(A1144&amp;C1144,'Нормативные затраты по МЗ'!$A$2:$A$132&amp;'Нормативные затраты по МЗ'!$B$2:$B$132,0))</f>
        <v>154.91</v>
      </c>
      <c r="I1144" s="3">
        <f>HLOOKUP($C1144,'Параметры ПФ'!$F$3:$K$4,2,FALSE)</f>
        <v>155.04</v>
      </c>
      <c r="J1144" s="3">
        <f t="shared" si="85"/>
        <v>6196.4</v>
      </c>
      <c r="K1144" s="4">
        <f>IF(J1144&lt;'Параметры ПФ'!$N$7+0.01,'Стандартные программы'!J1144,ROUNDDOWN('Параметры ПФ'!$N$7/IF(H1144=0,I1144,IF(I1144&gt;H1144,H1144,I1144)),0)*IF(H1144=0,I1144,IF(I1144&gt;H1144,H1144,I1144)))</f>
        <v>6196.4</v>
      </c>
      <c r="L1144" s="3">
        <f t="shared" si="86"/>
        <v>123928</v>
      </c>
      <c r="M1144" s="25">
        <f>IF(J1144&lt;'Параметры ПФ'!$N$7+0.01,E1144*F1144*G1144,ROUNDDOWN('Параметры ПФ'!$N$7/IF(H1144=0,I1144,IF(I1144&gt;H1144,H1144,I1144)),0)*G1144)</f>
        <v>800</v>
      </c>
      <c r="N1144" s="19">
        <f t="shared" si="87"/>
        <v>0</v>
      </c>
      <c r="O1144" s="66" t="b">
        <f t="shared" si="88"/>
        <v>1</v>
      </c>
      <c r="P1144" s="67">
        <f t="shared" si="89"/>
        <v>72</v>
      </c>
    </row>
    <row r="1145" spans="1:16" x14ac:dyDescent="0.45">
      <c r="A1145" s="90" t="s">
        <v>75</v>
      </c>
      <c r="B1145" s="90" t="s">
        <v>634</v>
      </c>
      <c r="C1145" s="90" t="s">
        <v>1</v>
      </c>
      <c r="D1145" s="91">
        <v>36</v>
      </c>
      <c r="E1145" s="91">
        <v>20</v>
      </c>
      <c r="F1145" s="92">
        <v>2</v>
      </c>
      <c r="G1145" s="93">
        <v>15</v>
      </c>
      <c r="H1145" s="68">
        <f t="array" ref="H1145">INDEX('Нормативные затраты по МЗ'!$C$2:$C$132,MATCH(A1145&amp;C1145,'Нормативные затраты по МЗ'!$A$2:$A$132&amp;'Нормативные затраты по МЗ'!$B$2:$B$132,0))</f>
        <v>154.91</v>
      </c>
      <c r="I1145" s="3">
        <f>HLOOKUP($C1145,'Параметры ПФ'!$F$3:$K$4,2,FALSE)</f>
        <v>155.04</v>
      </c>
      <c r="J1145" s="3">
        <f t="shared" si="85"/>
        <v>6196.4</v>
      </c>
      <c r="K1145" s="4">
        <f>IF(J1145&lt;'Параметры ПФ'!$N$7+0.01,'Стандартные программы'!J1145,ROUNDDOWN('Параметры ПФ'!$N$7/IF(H1145=0,I1145,IF(I1145&gt;H1145,H1145,I1145)),0)*IF(H1145=0,I1145,IF(I1145&gt;H1145,H1145,I1145)))</f>
        <v>6196.4</v>
      </c>
      <c r="L1145" s="3">
        <f t="shared" si="86"/>
        <v>92946</v>
      </c>
      <c r="M1145" s="25">
        <f>IF(J1145&lt;'Параметры ПФ'!$N$7+0.01,E1145*F1145*G1145,ROUNDDOWN('Параметры ПФ'!$N$7/IF(H1145=0,I1145,IF(I1145&gt;H1145,H1145,I1145)),0)*G1145)</f>
        <v>600</v>
      </c>
      <c r="N1145" s="19">
        <f t="shared" si="87"/>
        <v>0</v>
      </c>
      <c r="O1145" s="66" t="b">
        <f t="shared" si="88"/>
        <v>1</v>
      </c>
      <c r="P1145" s="67">
        <f t="shared" si="89"/>
        <v>72</v>
      </c>
    </row>
    <row r="1146" spans="1:16" x14ac:dyDescent="0.45">
      <c r="A1146" s="90" t="s">
        <v>75</v>
      </c>
      <c r="B1146" s="90" t="s">
        <v>635</v>
      </c>
      <c r="C1146" s="90" t="s">
        <v>1</v>
      </c>
      <c r="D1146" s="91">
        <v>36</v>
      </c>
      <c r="E1146" s="91">
        <v>20</v>
      </c>
      <c r="F1146" s="92">
        <v>2</v>
      </c>
      <c r="G1146" s="93">
        <v>15</v>
      </c>
      <c r="H1146" s="68">
        <f t="array" ref="H1146">INDEX('Нормативные затраты по МЗ'!$C$2:$C$132,MATCH(A1146&amp;C1146,'Нормативные затраты по МЗ'!$A$2:$A$132&amp;'Нормативные затраты по МЗ'!$B$2:$B$132,0))</f>
        <v>154.91</v>
      </c>
      <c r="I1146" s="3">
        <f>HLOOKUP($C1146,'Параметры ПФ'!$F$3:$K$4,2,FALSE)</f>
        <v>155.04</v>
      </c>
      <c r="J1146" s="3">
        <f t="shared" si="85"/>
        <v>6196.4</v>
      </c>
      <c r="K1146" s="4">
        <f>IF(J1146&lt;'Параметры ПФ'!$N$7+0.01,'Стандартные программы'!J1146,ROUNDDOWN('Параметры ПФ'!$N$7/IF(H1146=0,I1146,IF(I1146&gt;H1146,H1146,I1146)),0)*IF(H1146=0,I1146,IF(I1146&gt;H1146,H1146,I1146)))</f>
        <v>6196.4</v>
      </c>
      <c r="L1146" s="3">
        <f t="shared" si="86"/>
        <v>92946</v>
      </c>
      <c r="M1146" s="25">
        <f>IF(J1146&lt;'Параметры ПФ'!$N$7+0.01,E1146*F1146*G1146,ROUNDDOWN('Параметры ПФ'!$N$7/IF(H1146=0,I1146,IF(I1146&gt;H1146,H1146,I1146)),0)*G1146)</f>
        <v>600</v>
      </c>
      <c r="N1146" s="19">
        <f t="shared" si="87"/>
        <v>0</v>
      </c>
      <c r="O1146" s="66" t="b">
        <f t="shared" si="88"/>
        <v>1</v>
      </c>
      <c r="P1146" s="67">
        <f t="shared" si="89"/>
        <v>72</v>
      </c>
    </row>
    <row r="1147" spans="1:16" x14ac:dyDescent="0.45">
      <c r="A1147" s="90" t="s">
        <v>75</v>
      </c>
      <c r="B1147" s="90" t="s">
        <v>636</v>
      </c>
      <c r="C1147" s="90" t="s">
        <v>1</v>
      </c>
      <c r="D1147" s="91">
        <v>36</v>
      </c>
      <c r="E1147" s="91">
        <v>20</v>
      </c>
      <c r="F1147" s="92">
        <v>2</v>
      </c>
      <c r="G1147" s="93">
        <v>15</v>
      </c>
      <c r="H1147" s="68">
        <f t="array" ref="H1147">INDEX('Нормативные затраты по МЗ'!$C$2:$C$132,MATCH(A1147&amp;C1147,'Нормативные затраты по МЗ'!$A$2:$A$132&amp;'Нормативные затраты по МЗ'!$B$2:$B$132,0))</f>
        <v>154.91</v>
      </c>
      <c r="I1147" s="3">
        <f>HLOOKUP($C1147,'Параметры ПФ'!$F$3:$K$4,2,FALSE)</f>
        <v>155.04</v>
      </c>
      <c r="J1147" s="3">
        <f t="shared" si="85"/>
        <v>6196.4</v>
      </c>
      <c r="K1147" s="4">
        <f>IF(J1147&lt;'Параметры ПФ'!$N$7+0.01,'Стандартные программы'!J1147,ROUNDDOWN('Параметры ПФ'!$N$7/IF(H1147=0,I1147,IF(I1147&gt;H1147,H1147,I1147)),0)*IF(H1147=0,I1147,IF(I1147&gt;H1147,H1147,I1147)))</f>
        <v>6196.4</v>
      </c>
      <c r="L1147" s="3">
        <f t="shared" si="86"/>
        <v>92946</v>
      </c>
      <c r="M1147" s="25">
        <f>IF(J1147&lt;'Параметры ПФ'!$N$7+0.01,E1147*F1147*G1147,ROUNDDOWN('Параметры ПФ'!$N$7/IF(H1147=0,I1147,IF(I1147&gt;H1147,H1147,I1147)),0)*G1147)</f>
        <v>600</v>
      </c>
      <c r="N1147" s="19">
        <f t="shared" si="87"/>
        <v>0</v>
      </c>
      <c r="O1147" s="66" t="b">
        <f t="shared" si="88"/>
        <v>1</v>
      </c>
      <c r="P1147" s="67">
        <f t="shared" si="89"/>
        <v>72</v>
      </c>
    </row>
    <row r="1148" spans="1:16" x14ac:dyDescent="0.45">
      <c r="A1148" s="90" t="s">
        <v>75</v>
      </c>
      <c r="B1148" s="90" t="s">
        <v>637</v>
      </c>
      <c r="C1148" s="90" t="s">
        <v>1</v>
      </c>
      <c r="D1148" s="91">
        <v>36</v>
      </c>
      <c r="E1148" s="91">
        <v>20</v>
      </c>
      <c r="F1148" s="92">
        <v>2</v>
      </c>
      <c r="G1148" s="93">
        <v>15</v>
      </c>
      <c r="H1148" s="68">
        <f t="array" ref="H1148">INDEX('Нормативные затраты по МЗ'!$C$2:$C$132,MATCH(A1148&amp;C1148,'Нормативные затраты по МЗ'!$A$2:$A$132&amp;'Нормативные затраты по МЗ'!$B$2:$B$132,0))</f>
        <v>154.91</v>
      </c>
      <c r="I1148" s="3">
        <f>HLOOKUP($C1148,'Параметры ПФ'!$F$3:$K$4,2,FALSE)</f>
        <v>155.04</v>
      </c>
      <c r="J1148" s="3">
        <f t="shared" si="85"/>
        <v>6196.4</v>
      </c>
      <c r="K1148" s="4">
        <f>IF(J1148&lt;'Параметры ПФ'!$N$7+0.01,'Стандартные программы'!J1148,ROUNDDOWN('Параметры ПФ'!$N$7/IF(H1148=0,I1148,IF(I1148&gt;H1148,H1148,I1148)),0)*IF(H1148=0,I1148,IF(I1148&gt;H1148,H1148,I1148)))</f>
        <v>6196.4</v>
      </c>
      <c r="L1148" s="3">
        <f t="shared" si="86"/>
        <v>92946</v>
      </c>
      <c r="M1148" s="25">
        <f>IF(J1148&lt;'Параметры ПФ'!$N$7+0.01,E1148*F1148*G1148,ROUNDDOWN('Параметры ПФ'!$N$7/IF(H1148=0,I1148,IF(I1148&gt;H1148,H1148,I1148)),0)*G1148)</f>
        <v>600</v>
      </c>
      <c r="N1148" s="19">
        <f t="shared" si="87"/>
        <v>0</v>
      </c>
      <c r="O1148" s="66" t="b">
        <f t="shared" si="88"/>
        <v>1</v>
      </c>
      <c r="P1148" s="67">
        <f t="shared" si="89"/>
        <v>72</v>
      </c>
    </row>
    <row r="1149" spans="1:16" x14ac:dyDescent="0.45">
      <c r="A1149" s="90" t="s">
        <v>75</v>
      </c>
      <c r="B1149" s="90" t="s">
        <v>638</v>
      </c>
      <c r="C1149" s="90" t="s">
        <v>1</v>
      </c>
      <c r="D1149" s="91">
        <v>36</v>
      </c>
      <c r="E1149" s="91">
        <v>20</v>
      </c>
      <c r="F1149" s="92">
        <v>2</v>
      </c>
      <c r="G1149" s="93">
        <v>15</v>
      </c>
      <c r="H1149" s="68">
        <f t="array" ref="H1149">INDEX('Нормативные затраты по МЗ'!$C$2:$C$132,MATCH(A1149&amp;C1149,'Нормативные затраты по МЗ'!$A$2:$A$132&amp;'Нормативные затраты по МЗ'!$B$2:$B$132,0))</f>
        <v>154.91</v>
      </c>
      <c r="I1149" s="3">
        <f>HLOOKUP($C1149,'Параметры ПФ'!$F$3:$K$4,2,FALSE)</f>
        <v>155.04</v>
      </c>
      <c r="J1149" s="3">
        <f t="shared" si="85"/>
        <v>6196.4</v>
      </c>
      <c r="K1149" s="4">
        <f>IF(J1149&lt;'Параметры ПФ'!$N$7+0.01,'Стандартные программы'!J1149,ROUNDDOWN('Параметры ПФ'!$N$7/IF(H1149=0,I1149,IF(I1149&gt;H1149,H1149,I1149)),0)*IF(H1149=0,I1149,IF(I1149&gt;H1149,H1149,I1149)))</f>
        <v>6196.4</v>
      </c>
      <c r="L1149" s="3">
        <f t="shared" si="86"/>
        <v>92946</v>
      </c>
      <c r="M1149" s="25">
        <f>IF(J1149&lt;'Параметры ПФ'!$N$7+0.01,E1149*F1149*G1149,ROUNDDOWN('Параметры ПФ'!$N$7/IF(H1149=0,I1149,IF(I1149&gt;H1149,H1149,I1149)),0)*G1149)</f>
        <v>600</v>
      </c>
      <c r="N1149" s="19">
        <f t="shared" si="87"/>
        <v>0</v>
      </c>
      <c r="O1149" s="66" t="b">
        <f t="shared" si="88"/>
        <v>1</v>
      </c>
      <c r="P1149" s="67">
        <f t="shared" si="89"/>
        <v>72</v>
      </c>
    </row>
    <row r="1150" spans="1:16" x14ac:dyDescent="0.45">
      <c r="A1150" s="90" t="s">
        <v>75</v>
      </c>
      <c r="B1150" s="90" t="s">
        <v>639</v>
      </c>
      <c r="C1150" s="90" t="s">
        <v>1</v>
      </c>
      <c r="D1150" s="91">
        <v>36</v>
      </c>
      <c r="E1150" s="91">
        <v>20</v>
      </c>
      <c r="F1150" s="92">
        <v>2</v>
      </c>
      <c r="G1150" s="93">
        <v>25</v>
      </c>
      <c r="H1150" s="68">
        <f t="array" ref="H1150">INDEX('Нормативные затраты по МЗ'!$C$2:$C$132,MATCH(A1150&amp;C1150,'Нормативные затраты по МЗ'!$A$2:$A$132&amp;'Нормативные затраты по МЗ'!$B$2:$B$132,0))</f>
        <v>154.91</v>
      </c>
      <c r="I1150" s="3">
        <f>HLOOKUP($C1150,'Параметры ПФ'!$F$3:$K$4,2,FALSE)</f>
        <v>155.04</v>
      </c>
      <c r="J1150" s="3">
        <f t="shared" si="85"/>
        <v>6196.4</v>
      </c>
      <c r="K1150" s="4">
        <f>IF(J1150&lt;'Параметры ПФ'!$N$7+0.01,'Стандартные программы'!J1150,ROUNDDOWN('Параметры ПФ'!$N$7/IF(H1150=0,I1150,IF(I1150&gt;H1150,H1150,I1150)),0)*IF(H1150=0,I1150,IF(I1150&gt;H1150,H1150,I1150)))</f>
        <v>6196.4</v>
      </c>
      <c r="L1150" s="3">
        <f t="shared" si="86"/>
        <v>154910</v>
      </c>
      <c r="M1150" s="25">
        <f>IF(J1150&lt;'Параметры ПФ'!$N$7+0.01,E1150*F1150*G1150,ROUNDDOWN('Параметры ПФ'!$N$7/IF(H1150=0,I1150,IF(I1150&gt;H1150,H1150,I1150)),0)*G1150)</f>
        <v>1000</v>
      </c>
      <c r="N1150" s="19">
        <f t="shared" si="87"/>
        <v>0</v>
      </c>
      <c r="O1150" s="66" t="b">
        <f t="shared" si="88"/>
        <v>1</v>
      </c>
      <c r="P1150" s="67">
        <f t="shared" si="89"/>
        <v>72</v>
      </c>
    </row>
    <row r="1151" spans="1:16" x14ac:dyDescent="0.45">
      <c r="A1151" s="90" t="s">
        <v>75</v>
      </c>
      <c r="B1151" s="90" t="s">
        <v>640</v>
      </c>
      <c r="C1151" s="90" t="s">
        <v>15</v>
      </c>
      <c r="D1151" s="91">
        <v>36</v>
      </c>
      <c r="E1151" s="91">
        <v>20</v>
      </c>
      <c r="F1151" s="92">
        <v>2</v>
      </c>
      <c r="G1151" s="93">
        <v>17</v>
      </c>
      <c r="H1151" s="68">
        <f t="array" ref="H1151">INDEX('Нормативные затраты по МЗ'!$C$2:$C$132,MATCH(A1151&amp;C1151,'Нормативные затраты по МЗ'!$A$2:$A$132&amp;'Нормативные затраты по МЗ'!$B$2:$B$132,0))</f>
        <v>154.91</v>
      </c>
      <c r="I1151" s="3">
        <f>HLOOKUP($C1151,'Параметры ПФ'!$F$3:$K$4,2,FALSE)</f>
        <v>155.04</v>
      </c>
      <c r="J1151" s="3">
        <f t="shared" si="85"/>
        <v>6196.4</v>
      </c>
      <c r="K1151" s="4">
        <f>IF(J1151&lt;'Параметры ПФ'!$N$7+0.01,'Стандартные программы'!J1151,ROUNDDOWN('Параметры ПФ'!$N$7/IF(H1151=0,I1151,IF(I1151&gt;H1151,H1151,I1151)),0)*IF(H1151=0,I1151,IF(I1151&gt;H1151,H1151,I1151)))</f>
        <v>6196.4</v>
      </c>
      <c r="L1151" s="3">
        <f t="shared" si="86"/>
        <v>105338.8</v>
      </c>
      <c r="M1151" s="25">
        <f>IF(J1151&lt;'Параметры ПФ'!$N$7+0.01,E1151*F1151*G1151,ROUNDDOWN('Параметры ПФ'!$N$7/IF(H1151=0,I1151,IF(I1151&gt;H1151,H1151,I1151)),0)*G1151)</f>
        <v>680</v>
      </c>
      <c r="N1151" s="19">
        <f t="shared" si="87"/>
        <v>0</v>
      </c>
      <c r="O1151" s="66" t="b">
        <f t="shared" si="88"/>
        <v>1</v>
      </c>
      <c r="P1151" s="67">
        <f t="shared" si="89"/>
        <v>72</v>
      </c>
    </row>
    <row r="1152" spans="1:16" x14ac:dyDescent="0.45">
      <c r="A1152" s="90" t="s">
        <v>75</v>
      </c>
      <c r="B1152" s="90" t="s">
        <v>2339</v>
      </c>
      <c r="C1152" s="90" t="s">
        <v>15</v>
      </c>
      <c r="D1152" s="91">
        <v>36</v>
      </c>
      <c r="E1152" s="91">
        <v>20</v>
      </c>
      <c r="F1152" s="92">
        <v>2</v>
      </c>
      <c r="G1152" s="93">
        <v>16</v>
      </c>
      <c r="H1152" s="68">
        <f t="array" ref="H1152">INDEX('Нормативные затраты по МЗ'!$C$2:$C$132,MATCH(A1152&amp;C1152,'Нормативные затраты по МЗ'!$A$2:$A$132&amp;'Нормативные затраты по МЗ'!$B$2:$B$132,0))</f>
        <v>154.91</v>
      </c>
      <c r="I1152" s="3">
        <f>HLOOKUP($C1152,'Параметры ПФ'!$F$3:$K$4,2,FALSE)</f>
        <v>155.04</v>
      </c>
      <c r="J1152" s="3">
        <f t="shared" si="85"/>
        <v>6196.4</v>
      </c>
      <c r="K1152" s="4">
        <f>IF(J1152&lt;'Параметры ПФ'!$N$7+0.01,'Стандартные программы'!J1152,ROUNDDOWN('Параметры ПФ'!$N$7/IF(H1152=0,I1152,IF(I1152&gt;H1152,H1152,I1152)),0)*IF(H1152=0,I1152,IF(I1152&gt;H1152,H1152,I1152)))</f>
        <v>6196.4</v>
      </c>
      <c r="L1152" s="3">
        <f t="shared" si="86"/>
        <v>99142.399999999994</v>
      </c>
      <c r="M1152" s="25">
        <f>IF(J1152&lt;'Параметры ПФ'!$N$7+0.01,E1152*F1152*G1152,ROUNDDOWN('Параметры ПФ'!$N$7/IF(H1152=0,I1152,IF(I1152&gt;H1152,H1152,I1152)),0)*G1152)</f>
        <v>640</v>
      </c>
      <c r="N1152" s="19">
        <f t="shared" si="87"/>
        <v>0</v>
      </c>
      <c r="O1152" s="66" t="b">
        <f t="shared" si="88"/>
        <v>1</v>
      </c>
      <c r="P1152" s="67">
        <f t="shared" si="89"/>
        <v>72</v>
      </c>
    </row>
    <row r="1153" spans="1:16" x14ac:dyDescent="0.45">
      <c r="A1153" s="90" t="s">
        <v>75</v>
      </c>
      <c r="B1153" s="90" t="s">
        <v>641</v>
      </c>
      <c r="C1153" s="90" t="s">
        <v>15</v>
      </c>
      <c r="D1153" s="91">
        <v>36</v>
      </c>
      <c r="E1153" s="91">
        <v>20</v>
      </c>
      <c r="F1153" s="92">
        <v>2</v>
      </c>
      <c r="G1153" s="93">
        <v>16</v>
      </c>
      <c r="H1153" s="68">
        <f t="array" ref="H1153">INDEX('Нормативные затраты по МЗ'!$C$2:$C$132,MATCH(A1153&amp;C1153,'Нормативные затраты по МЗ'!$A$2:$A$132&amp;'Нормативные затраты по МЗ'!$B$2:$B$132,0))</f>
        <v>154.91</v>
      </c>
      <c r="I1153" s="3">
        <f>HLOOKUP($C1153,'Параметры ПФ'!$F$3:$K$4,2,FALSE)</f>
        <v>155.04</v>
      </c>
      <c r="J1153" s="3">
        <f t="shared" si="85"/>
        <v>6196.4</v>
      </c>
      <c r="K1153" s="4">
        <f>IF(J1153&lt;'Параметры ПФ'!$N$7+0.01,'Стандартные программы'!J1153,ROUNDDOWN('Параметры ПФ'!$N$7/IF(H1153=0,I1153,IF(I1153&gt;H1153,H1153,I1153)),0)*IF(H1153=0,I1153,IF(I1153&gt;H1153,H1153,I1153)))</f>
        <v>6196.4</v>
      </c>
      <c r="L1153" s="3">
        <f t="shared" si="86"/>
        <v>99142.399999999994</v>
      </c>
      <c r="M1153" s="25">
        <f>IF(J1153&lt;'Параметры ПФ'!$N$7+0.01,E1153*F1153*G1153,ROUNDDOWN('Параметры ПФ'!$N$7/IF(H1153=0,I1153,IF(I1153&gt;H1153,H1153,I1153)),0)*G1153)</f>
        <v>640</v>
      </c>
      <c r="N1153" s="19">
        <f t="shared" si="87"/>
        <v>0</v>
      </c>
      <c r="O1153" s="66" t="b">
        <f t="shared" si="88"/>
        <v>1</v>
      </c>
      <c r="P1153" s="67">
        <f t="shared" si="89"/>
        <v>72</v>
      </c>
    </row>
    <row r="1154" spans="1:16" x14ac:dyDescent="0.45">
      <c r="A1154" s="90" t="s">
        <v>75</v>
      </c>
      <c r="B1154" s="90" t="s">
        <v>642</v>
      </c>
      <c r="C1154" s="90" t="s">
        <v>15</v>
      </c>
      <c r="D1154" s="91">
        <v>36</v>
      </c>
      <c r="E1154" s="91">
        <v>20</v>
      </c>
      <c r="F1154" s="92">
        <v>2</v>
      </c>
      <c r="G1154" s="93">
        <v>16</v>
      </c>
      <c r="H1154" s="68">
        <f t="array" ref="H1154">INDEX('Нормативные затраты по МЗ'!$C$2:$C$132,MATCH(A1154&amp;C1154,'Нормативные затраты по МЗ'!$A$2:$A$132&amp;'Нормативные затраты по МЗ'!$B$2:$B$132,0))</f>
        <v>154.91</v>
      </c>
      <c r="I1154" s="3">
        <f>HLOOKUP($C1154,'Параметры ПФ'!$F$3:$K$4,2,FALSE)</f>
        <v>155.04</v>
      </c>
      <c r="J1154" s="3">
        <f t="shared" ref="J1154:J1217" si="90">IF(H1154=0,I1154*F1154*E1154,IF(I1154&gt;H1154,H1154*F1154*E1154,I1154*F1154*E1154))</f>
        <v>6196.4</v>
      </c>
      <c r="K1154" s="4">
        <f>IF(J1154&lt;'Параметры ПФ'!$N$7+0.01,'Стандартные программы'!J1154,ROUNDDOWN('Параметры ПФ'!$N$7/IF(H1154=0,I1154,IF(I1154&gt;H1154,H1154,I1154)),0)*IF(H1154=0,I1154,IF(I1154&gt;H1154,H1154,I1154)))</f>
        <v>6196.4</v>
      </c>
      <c r="L1154" s="3">
        <f t="shared" ref="L1154:L1217" si="91">K1154*G1154</f>
        <v>99142.399999999994</v>
      </c>
      <c r="M1154" s="25">
        <f>IF(J1154&lt;'Параметры ПФ'!$N$7+0.01,E1154*F1154*G1154,ROUNDDOWN('Параметры ПФ'!$N$7/IF(H1154=0,I1154,IF(I1154&gt;H1154,H1154,I1154)),0)*G1154)</f>
        <v>640</v>
      </c>
      <c r="N1154" s="19">
        <f t="shared" ref="N1154:N1217" si="92">IF(H1154=0,I1154*F1154*E1154,IF(I1154&gt;H1154,H1154*F1154*E1154,I1154*F1154*E1154))-K1154</f>
        <v>0</v>
      </c>
      <c r="O1154" s="66" t="b">
        <f t="shared" ref="O1154:O1217" si="93">IF(I1154&gt;=H1154,TRUE,FALSE)</f>
        <v>1</v>
      </c>
      <c r="P1154" s="67">
        <f t="shared" ref="P1154:P1217" si="94">D1154*F1154</f>
        <v>72</v>
      </c>
    </row>
    <row r="1155" spans="1:16" x14ac:dyDescent="0.45">
      <c r="A1155" s="90" t="s">
        <v>75</v>
      </c>
      <c r="B1155" s="90" t="s">
        <v>605</v>
      </c>
      <c r="C1155" s="90" t="s">
        <v>34</v>
      </c>
      <c r="D1155" s="91">
        <v>36</v>
      </c>
      <c r="E1155" s="91">
        <v>16</v>
      </c>
      <c r="F1155" s="92">
        <v>2</v>
      </c>
      <c r="G1155" s="92">
        <v>20</v>
      </c>
      <c r="H1155" s="68">
        <f t="array" ref="H1155">INDEX('Нормативные затраты по МЗ'!$C$2:$C$132,MATCH(A1155&amp;C1155,'Нормативные затраты по МЗ'!$A$2:$A$132&amp;'Нормативные затраты по МЗ'!$B$2:$B$132,0))</f>
        <v>154.91</v>
      </c>
      <c r="I1155" s="3">
        <f>HLOOKUP($C1155,'Параметры ПФ'!$F$3:$K$4,2,FALSE)</f>
        <v>155.04</v>
      </c>
      <c r="J1155" s="3">
        <f t="shared" si="90"/>
        <v>4957.12</v>
      </c>
      <c r="K1155" s="4">
        <f>IF(J1155&lt;'Параметры ПФ'!$N$7+0.01,'Стандартные программы'!J1155,ROUNDDOWN('Параметры ПФ'!$N$7/IF(H1155=0,I1155,IF(I1155&gt;H1155,H1155,I1155)),0)*IF(H1155=0,I1155,IF(I1155&gt;H1155,H1155,I1155)))</f>
        <v>4957.12</v>
      </c>
      <c r="L1155" s="3">
        <f t="shared" si="91"/>
        <v>99142.399999999994</v>
      </c>
      <c r="M1155" s="25">
        <f>IF(J1155&lt;'Параметры ПФ'!$N$7+0.01,E1155*F1155*G1155,ROUNDDOWN('Параметры ПФ'!$N$7/IF(H1155=0,I1155,IF(I1155&gt;H1155,H1155,I1155)),0)*G1155)</f>
        <v>640</v>
      </c>
      <c r="N1155" s="19">
        <f t="shared" si="92"/>
        <v>0</v>
      </c>
      <c r="O1155" s="66" t="b">
        <f t="shared" si="93"/>
        <v>1</v>
      </c>
      <c r="P1155" s="67">
        <f t="shared" si="94"/>
        <v>72</v>
      </c>
    </row>
    <row r="1156" spans="1:16" x14ac:dyDescent="0.45">
      <c r="A1156" s="90" t="s">
        <v>75</v>
      </c>
      <c r="B1156" s="90" t="s">
        <v>606</v>
      </c>
      <c r="C1156" s="90" t="s">
        <v>34</v>
      </c>
      <c r="D1156" s="91">
        <v>36</v>
      </c>
      <c r="E1156" s="91">
        <v>16</v>
      </c>
      <c r="F1156" s="92">
        <v>2</v>
      </c>
      <c r="G1156" s="92">
        <v>15</v>
      </c>
      <c r="H1156" s="68">
        <f t="array" ref="H1156">INDEX('Нормативные затраты по МЗ'!$C$2:$C$132,MATCH(A1156&amp;C1156,'Нормативные затраты по МЗ'!$A$2:$A$132&amp;'Нормативные затраты по МЗ'!$B$2:$B$132,0))</f>
        <v>154.91</v>
      </c>
      <c r="I1156" s="3">
        <f>HLOOKUP($C1156,'Параметры ПФ'!$F$3:$K$4,2,FALSE)</f>
        <v>155.04</v>
      </c>
      <c r="J1156" s="3">
        <f t="shared" si="90"/>
        <v>4957.12</v>
      </c>
      <c r="K1156" s="4">
        <f>IF(J1156&lt;'Параметры ПФ'!$N$7+0.01,'Стандартные программы'!J1156,ROUNDDOWN('Параметры ПФ'!$N$7/IF(H1156=0,I1156,IF(I1156&gt;H1156,H1156,I1156)),0)*IF(H1156=0,I1156,IF(I1156&gt;H1156,H1156,I1156)))</f>
        <v>4957.12</v>
      </c>
      <c r="L1156" s="3">
        <f t="shared" si="91"/>
        <v>74356.800000000003</v>
      </c>
      <c r="M1156" s="25">
        <f>IF(J1156&lt;'Параметры ПФ'!$N$7+0.01,E1156*F1156*G1156,ROUNDDOWN('Параметры ПФ'!$N$7/IF(H1156=0,I1156,IF(I1156&gt;H1156,H1156,I1156)),0)*G1156)</f>
        <v>480</v>
      </c>
      <c r="N1156" s="19">
        <f t="shared" si="92"/>
        <v>0</v>
      </c>
      <c r="O1156" s="66" t="b">
        <f t="shared" si="93"/>
        <v>1</v>
      </c>
      <c r="P1156" s="67">
        <f t="shared" si="94"/>
        <v>72</v>
      </c>
    </row>
    <row r="1157" spans="1:16" x14ac:dyDescent="0.45">
      <c r="A1157" s="90" t="s">
        <v>75</v>
      </c>
      <c r="B1157" s="90" t="s">
        <v>607</v>
      </c>
      <c r="C1157" s="90" t="s">
        <v>34</v>
      </c>
      <c r="D1157" s="91">
        <v>36</v>
      </c>
      <c r="E1157" s="91">
        <v>16</v>
      </c>
      <c r="F1157" s="92">
        <v>2</v>
      </c>
      <c r="G1157" s="92">
        <v>15</v>
      </c>
      <c r="H1157" s="68">
        <f t="array" ref="H1157">INDEX('Нормативные затраты по МЗ'!$C$2:$C$132,MATCH(A1157&amp;C1157,'Нормативные затраты по МЗ'!$A$2:$A$132&amp;'Нормативные затраты по МЗ'!$B$2:$B$132,0))</f>
        <v>154.91</v>
      </c>
      <c r="I1157" s="3">
        <f>HLOOKUP($C1157,'Параметры ПФ'!$F$3:$K$4,2,FALSE)</f>
        <v>155.04</v>
      </c>
      <c r="J1157" s="3">
        <f t="shared" si="90"/>
        <v>4957.12</v>
      </c>
      <c r="K1157" s="4">
        <f>IF(J1157&lt;'Параметры ПФ'!$N$7+0.01,'Стандартные программы'!J1157,ROUNDDOWN('Параметры ПФ'!$N$7/IF(H1157=0,I1157,IF(I1157&gt;H1157,H1157,I1157)),0)*IF(H1157=0,I1157,IF(I1157&gt;H1157,H1157,I1157)))</f>
        <v>4957.12</v>
      </c>
      <c r="L1157" s="3">
        <f t="shared" si="91"/>
        <v>74356.800000000003</v>
      </c>
      <c r="M1157" s="25">
        <f>IF(J1157&lt;'Параметры ПФ'!$N$7+0.01,E1157*F1157*G1157,ROUNDDOWN('Параметры ПФ'!$N$7/IF(H1157=0,I1157,IF(I1157&gt;H1157,H1157,I1157)),0)*G1157)</f>
        <v>480</v>
      </c>
      <c r="N1157" s="19">
        <f t="shared" si="92"/>
        <v>0</v>
      </c>
      <c r="O1157" s="66" t="b">
        <f t="shared" si="93"/>
        <v>1</v>
      </c>
      <c r="P1157" s="67">
        <f t="shared" si="94"/>
        <v>72</v>
      </c>
    </row>
    <row r="1158" spans="1:16" x14ac:dyDescent="0.45">
      <c r="A1158" s="90" t="s">
        <v>75</v>
      </c>
      <c r="B1158" s="90" t="s">
        <v>608</v>
      </c>
      <c r="C1158" s="90" t="s">
        <v>34</v>
      </c>
      <c r="D1158" s="91">
        <v>36</v>
      </c>
      <c r="E1158" s="91">
        <v>16</v>
      </c>
      <c r="F1158" s="92">
        <v>2</v>
      </c>
      <c r="G1158" s="92">
        <v>15</v>
      </c>
      <c r="H1158" s="68">
        <f t="array" ref="H1158">INDEX('Нормативные затраты по МЗ'!$C$2:$C$132,MATCH(A1158&amp;C1158,'Нормативные затраты по МЗ'!$A$2:$A$132&amp;'Нормативные затраты по МЗ'!$B$2:$B$132,0))</f>
        <v>154.91</v>
      </c>
      <c r="I1158" s="3">
        <f>HLOOKUP($C1158,'Параметры ПФ'!$F$3:$K$4,2,FALSE)</f>
        <v>155.04</v>
      </c>
      <c r="J1158" s="3">
        <f t="shared" si="90"/>
        <v>4957.12</v>
      </c>
      <c r="K1158" s="4">
        <f>IF(J1158&lt;'Параметры ПФ'!$N$7+0.01,'Стандартные программы'!J1158,ROUNDDOWN('Параметры ПФ'!$N$7/IF(H1158=0,I1158,IF(I1158&gt;H1158,H1158,I1158)),0)*IF(H1158=0,I1158,IF(I1158&gt;H1158,H1158,I1158)))</f>
        <v>4957.12</v>
      </c>
      <c r="L1158" s="3">
        <f t="shared" si="91"/>
        <v>74356.800000000003</v>
      </c>
      <c r="M1158" s="25">
        <f>IF(J1158&lt;'Параметры ПФ'!$N$7+0.01,E1158*F1158*G1158,ROUNDDOWN('Параметры ПФ'!$N$7/IF(H1158=0,I1158,IF(I1158&gt;H1158,H1158,I1158)),0)*G1158)</f>
        <v>480</v>
      </c>
      <c r="N1158" s="19">
        <f t="shared" si="92"/>
        <v>0</v>
      </c>
      <c r="O1158" s="66" t="b">
        <f t="shared" si="93"/>
        <v>1</v>
      </c>
      <c r="P1158" s="67">
        <f t="shared" si="94"/>
        <v>72</v>
      </c>
    </row>
    <row r="1159" spans="1:16" x14ac:dyDescent="0.45">
      <c r="A1159" s="90" t="s">
        <v>75</v>
      </c>
      <c r="B1159" s="90" t="s">
        <v>609</v>
      </c>
      <c r="C1159" s="90" t="s">
        <v>34</v>
      </c>
      <c r="D1159" s="91">
        <v>36</v>
      </c>
      <c r="E1159" s="91">
        <v>16</v>
      </c>
      <c r="F1159" s="92">
        <v>2</v>
      </c>
      <c r="G1159" s="92">
        <v>20</v>
      </c>
      <c r="H1159" s="68">
        <f t="array" ref="H1159">INDEX('Нормативные затраты по МЗ'!$C$2:$C$132,MATCH(A1159&amp;C1159,'Нормативные затраты по МЗ'!$A$2:$A$132&amp;'Нормативные затраты по МЗ'!$B$2:$B$132,0))</f>
        <v>154.91</v>
      </c>
      <c r="I1159" s="3">
        <f>HLOOKUP($C1159,'Параметры ПФ'!$F$3:$K$4,2,FALSE)</f>
        <v>155.04</v>
      </c>
      <c r="J1159" s="3">
        <f t="shared" si="90"/>
        <v>4957.12</v>
      </c>
      <c r="K1159" s="4">
        <f>IF(J1159&lt;'Параметры ПФ'!$N$7+0.01,'Стандартные программы'!J1159,ROUNDDOWN('Параметры ПФ'!$N$7/IF(H1159=0,I1159,IF(I1159&gt;H1159,H1159,I1159)),0)*IF(H1159=0,I1159,IF(I1159&gt;H1159,H1159,I1159)))</f>
        <v>4957.12</v>
      </c>
      <c r="L1159" s="3">
        <f t="shared" si="91"/>
        <v>99142.399999999994</v>
      </c>
      <c r="M1159" s="25">
        <f>IF(J1159&lt;'Параметры ПФ'!$N$7+0.01,E1159*F1159*G1159,ROUNDDOWN('Параметры ПФ'!$N$7/IF(H1159=0,I1159,IF(I1159&gt;H1159,H1159,I1159)),0)*G1159)</f>
        <v>640</v>
      </c>
      <c r="N1159" s="19">
        <f t="shared" si="92"/>
        <v>0</v>
      </c>
      <c r="O1159" s="66" t="b">
        <f t="shared" si="93"/>
        <v>1</v>
      </c>
      <c r="P1159" s="67">
        <f t="shared" si="94"/>
        <v>72</v>
      </c>
    </row>
    <row r="1160" spans="1:16" x14ac:dyDescent="0.45">
      <c r="A1160" s="90" t="s">
        <v>75</v>
      </c>
      <c r="B1160" s="90" t="s">
        <v>610</v>
      </c>
      <c r="C1160" s="90" t="s">
        <v>34</v>
      </c>
      <c r="D1160" s="91">
        <v>36</v>
      </c>
      <c r="E1160" s="91">
        <v>16</v>
      </c>
      <c r="F1160" s="92">
        <v>2</v>
      </c>
      <c r="G1160" s="92">
        <v>15</v>
      </c>
      <c r="H1160" s="68">
        <f t="array" ref="H1160">INDEX('Нормативные затраты по МЗ'!$C$2:$C$132,MATCH(A1160&amp;C1160,'Нормативные затраты по МЗ'!$A$2:$A$132&amp;'Нормативные затраты по МЗ'!$B$2:$B$132,0))</f>
        <v>154.91</v>
      </c>
      <c r="I1160" s="3">
        <f>HLOOKUP($C1160,'Параметры ПФ'!$F$3:$K$4,2,FALSE)</f>
        <v>155.04</v>
      </c>
      <c r="J1160" s="3">
        <f t="shared" si="90"/>
        <v>4957.12</v>
      </c>
      <c r="K1160" s="4">
        <f>IF(J1160&lt;'Параметры ПФ'!$N$7+0.01,'Стандартные программы'!J1160,ROUNDDOWN('Параметры ПФ'!$N$7/IF(H1160=0,I1160,IF(I1160&gt;H1160,H1160,I1160)),0)*IF(H1160=0,I1160,IF(I1160&gt;H1160,H1160,I1160)))</f>
        <v>4957.12</v>
      </c>
      <c r="L1160" s="3">
        <f t="shared" si="91"/>
        <v>74356.800000000003</v>
      </c>
      <c r="M1160" s="25">
        <f>IF(J1160&lt;'Параметры ПФ'!$N$7+0.01,E1160*F1160*G1160,ROUNDDOWN('Параметры ПФ'!$N$7/IF(H1160=0,I1160,IF(I1160&gt;H1160,H1160,I1160)),0)*G1160)</f>
        <v>480</v>
      </c>
      <c r="N1160" s="19">
        <f t="shared" si="92"/>
        <v>0</v>
      </c>
      <c r="O1160" s="66" t="b">
        <f t="shared" si="93"/>
        <v>1</v>
      </c>
      <c r="P1160" s="67">
        <f t="shared" si="94"/>
        <v>72</v>
      </c>
    </row>
    <row r="1161" spans="1:16" x14ac:dyDescent="0.45">
      <c r="A1161" s="90" t="s">
        <v>75</v>
      </c>
      <c r="B1161" s="90" t="s">
        <v>609</v>
      </c>
      <c r="C1161" s="90" t="s">
        <v>34</v>
      </c>
      <c r="D1161" s="91">
        <v>36</v>
      </c>
      <c r="E1161" s="91">
        <v>16</v>
      </c>
      <c r="F1161" s="92">
        <v>2</v>
      </c>
      <c r="G1161" s="92">
        <v>20</v>
      </c>
      <c r="H1161" s="68">
        <f t="array" ref="H1161">INDEX('Нормативные затраты по МЗ'!$C$2:$C$132,MATCH(A1161&amp;C1161,'Нормативные затраты по МЗ'!$A$2:$A$132&amp;'Нормативные затраты по МЗ'!$B$2:$B$132,0))</f>
        <v>154.91</v>
      </c>
      <c r="I1161" s="3">
        <f>HLOOKUP($C1161,'Параметры ПФ'!$F$3:$K$4,2,FALSE)</f>
        <v>155.04</v>
      </c>
      <c r="J1161" s="3">
        <f t="shared" si="90"/>
        <v>4957.12</v>
      </c>
      <c r="K1161" s="4">
        <f>IF(J1161&lt;'Параметры ПФ'!$N$7+0.01,'Стандартные программы'!J1161,ROUNDDOWN('Параметры ПФ'!$N$7/IF(H1161=0,I1161,IF(I1161&gt;H1161,H1161,I1161)),0)*IF(H1161=0,I1161,IF(I1161&gt;H1161,H1161,I1161)))</f>
        <v>4957.12</v>
      </c>
      <c r="L1161" s="3">
        <f t="shared" si="91"/>
        <v>99142.399999999994</v>
      </c>
      <c r="M1161" s="25">
        <f>IF(J1161&lt;'Параметры ПФ'!$N$7+0.01,E1161*F1161*G1161,ROUNDDOWN('Параметры ПФ'!$N$7/IF(H1161=0,I1161,IF(I1161&gt;H1161,H1161,I1161)),0)*G1161)</f>
        <v>640</v>
      </c>
      <c r="N1161" s="19">
        <f t="shared" si="92"/>
        <v>0</v>
      </c>
      <c r="O1161" s="66" t="b">
        <f t="shared" si="93"/>
        <v>1</v>
      </c>
      <c r="P1161" s="67">
        <f t="shared" si="94"/>
        <v>72</v>
      </c>
    </row>
    <row r="1162" spans="1:16" x14ac:dyDescent="0.45">
      <c r="A1162" s="90" t="s">
        <v>75</v>
      </c>
      <c r="B1162" s="90" t="s">
        <v>2340</v>
      </c>
      <c r="C1162" s="90" t="s">
        <v>34</v>
      </c>
      <c r="D1162" s="91">
        <v>36</v>
      </c>
      <c r="E1162" s="91">
        <v>16</v>
      </c>
      <c r="F1162" s="92">
        <v>2</v>
      </c>
      <c r="G1162" s="92">
        <v>13</v>
      </c>
      <c r="H1162" s="68">
        <f t="array" ref="H1162">INDEX('Нормативные затраты по МЗ'!$C$2:$C$132,MATCH(A1162&amp;C1162,'Нормативные затраты по МЗ'!$A$2:$A$132&amp;'Нормативные затраты по МЗ'!$B$2:$B$132,0))</f>
        <v>154.91</v>
      </c>
      <c r="I1162" s="3">
        <f>HLOOKUP($C1162,'Параметры ПФ'!$F$3:$K$4,2,FALSE)</f>
        <v>155.04</v>
      </c>
      <c r="J1162" s="3">
        <f t="shared" si="90"/>
        <v>4957.12</v>
      </c>
      <c r="K1162" s="4">
        <f>IF(J1162&lt;'Параметры ПФ'!$N$7+0.01,'Стандартные программы'!J1162,ROUNDDOWN('Параметры ПФ'!$N$7/IF(H1162=0,I1162,IF(I1162&gt;H1162,H1162,I1162)),0)*IF(H1162=0,I1162,IF(I1162&gt;H1162,H1162,I1162)))</f>
        <v>4957.12</v>
      </c>
      <c r="L1162" s="3">
        <f t="shared" si="91"/>
        <v>64442.559999999998</v>
      </c>
      <c r="M1162" s="25">
        <f>IF(J1162&lt;'Параметры ПФ'!$N$7+0.01,E1162*F1162*G1162,ROUNDDOWN('Параметры ПФ'!$N$7/IF(H1162=0,I1162,IF(I1162&gt;H1162,H1162,I1162)),0)*G1162)</f>
        <v>416</v>
      </c>
      <c r="N1162" s="19">
        <f t="shared" si="92"/>
        <v>0</v>
      </c>
      <c r="O1162" s="66" t="b">
        <f t="shared" si="93"/>
        <v>1</v>
      </c>
      <c r="P1162" s="67">
        <f t="shared" si="94"/>
        <v>72</v>
      </c>
    </row>
    <row r="1163" spans="1:16" x14ac:dyDescent="0.45">
      <c r="A1163" s="90" t="s">
        <v>75</v>
      </c>
      <c r="B1163" s="90" t="s">
        <v>609</v>
      </c>
      <c r="C1163" s="90" t="s">
        <v>34</v>
      </c>
      <c r="D1163" s="91">
        <v>36</v>
      </c>
      <c r="E1163" s="91">
        <v>16</v>
      </c>
      <c r="F1163" s="92">
        <v>2</v>
      </c>
      <c r="G1163" s="92">
        <v>20</v>
      </c>
      <c r="H1163" s="68">
        <f t="array" ref="H1163">INDEX('Нормативные затраты по МЗ'!$C$2:$C$132,MATCH(A1163&amp;C1163,'Нормативные затраты по МЗ'!$A$2:$A$132&amp;'Нормативные затраты по МЗ'!$B$2:$B$132,0))</f>
        <v>154.91</v>
      </c>
      <c r="I1163" s="3">
        <f>HLOOKUP($C1163,'Параметры ПФ'!$F$3:$K$4,2,FALSE)</f>
        <v>155.04</v>
      </c>
      <c r="J1163" s="3">
        <f t="shared" si="90"/>
        <v>4957.12</v>
      </c>
      <c r="K1163" s="4">
        <f>IF(J1163&lt;'Параметры ПФ'!$N$7+0.01,'Стандартные программы'!J1163,ROUNDDOWN('Параметры ПФ'!$N$7/IF(H1163=0,I1163,IF(I1163&gt;H1163,H1163,I1163)),0)*IF(H1163=0,I1163,IF(I1163&gt;H1163,H1163,I1163)))</f>
        <v>4957.12</v>
      </c>
      <c r="L1163" s="3">
        <f t="shared" si="91"/>
        <v>99142.399999999994</v>
      </c>
      <c r="M1163" s="25">
        <f>IF(J1163&lt;'Параметры ПФ'!$N$7+0.01,E1163*F1163*G1163,ROUNDDOWN('Параметры ПФ'!$N$7/IF(H1163=0,I1163,IF(I1163&gt;H1163,H1163,I1163)),0)*G1163)</f>
        <v>640</v>
      </c>
      <c r="N1163" s="19">
        <f t="shared" si="92"/>
        <v>0</v>
      </c>
      <c r="O1163" s="66" t="b">
        <f t="shared" si="93"/>
        <v>1</v>
      </c>
      <c r="P1163" s="67">
        <f t="shared" si="94"/>
        <v>72</v>
      </c>
    </row>
    <row r="1164" spans="1:16" x14ac:dyDescent="0.45">
      <c r="A1164" s="90" t="s">
        <v>75</v>
      </c>
      <c r="B1164" s="90" t="s">
        <v>611</v>
      </c>
      <c r="C1164" s="90" t="s">
        <v>34</v>
      </c>
      <c r="D1164" s="91">
        <v>36</v>
      </c>
      <c r="E1164" s="91">
        <v>16</v>
      </c>
      <c r="F1164" s="92">
        <v>2</v>
      </c>
      <c r="G1164" s="92">
        <v>15</v>
      </c>
      <c r="H1164" s="68">
        <f t="array" ref="H1164">INDEX('Нормативные затраты по МЗ'!$C$2:$C$132,MATCH(A1164&amp;C1164,'Нормативные затраты по МЗ'!$A$2:$A$132&amp;'Нормативные затраты по МЗ'!$B$2:$B$132,0))</f>
        <v>154.91</v>
      </c>
      <c r="I1164" s="3">
        <f>HLOOKUP($C1164,'Параметры ПФ'!$F$3:$K$4,2,FALSE)</f>
        <v>155.04</v>
      </c>
      <c r="J1164" s="3">
        <f t="shared" si="90"/>
        <v>4957.12</v>
      </c>
      <c r="K1164" s="4">
        <f>IF(J1164&lt;'Параметры ПФ'!$N$7+0.01,'Стандартные программы'!J1164,ROUNDDOWN('Параметры ПФ'!$N$7/IF(H1164=0,I1164,IF(I1164&gt;H1164,H1164,I1164)),0)*IF(H1164=0,I1164,IF(I1164&gt;H1164,H1164,I1164)))</f>
        <v>4957.12</v>
      </c>
      <c r="L1164" s="3">
        <f t="shared" si="91"/>
        <v>74356.800000000003</v>
      </c>
      <c r="M1164" s="25">
        <f>IF(J1164&lt;'Параметры ПФ'!$N$7+0.01,E1164*F1164*G1164,ROUNDDOWN('Параметры ПФ'!$N$7/IF(H1164=0,I1164,IF(I1164&gt;H1164,H1164,I1164)),0)*G1164)</f>
        <v>480</v>
      </c>
      <c r="N1164" s="19">
        <f t="shared" si="92"/>
        <v>0</v>
      </c>
      <c r="O1164" s="66" t="b">
        <f t="shared" si="93"/>
        <v>1</v>
      </c>
      <c r="P1164" s="67">
        <f t="shared" si="94"/>
        <v>72</v>
      </c>
    </row>
    <row r="1165" spans="1:16" x14ac:dyDescent="0.45">
      <c r="A1165" s="90" t="s">
        <v>75</v>
      </c>
      <c r="B1165" s="90" t="s">
        <v>611</v>
      </c>
      <c r="C1165" s="90" t="s">
        <v>34</v>
      </c>
      <c r="D1165" s="91">
        <v>36</v>
      </c>
      <c r="E1165" s="91">
        <v>16</v>
      </c>
      <c r="F1165" s="92">
        <v>2</v>
      </c>
      <c r="G1165" s="92">
        <v>15</v>
      </c>
      <c r="H1165" s="68">
        <f t="array" ref="H1165">INDEX('Нормативные затраты по МЗ'!$C$2:$C$132,MATCH(A1165&amp;C1165,'Нормативные затраты по МЗ'!$A$2:$A$132&amp;'Нормативные затраты по МЗ'!$B$2:$B$132,0))</f>
        <v>154.91</v>
      </c>
      <c r="I1165" s="3">
        <f>HLOOKUP($C1165,'Параметры ПФ'!$F$3:$K$4,2,FALSE)</f>
        <v>155.04</v>
      </c>
      <c r="J1165" s="3">
        <f t="shared" si="90"/>
        <v>4957.12</v>
      </c>
      <c r="K1165" s="4">
        <f>IF(J1165&lt;'Параметры ПФ'!$N$7+0.01,'Стандартные программы'!J1165,ROUNDDOWN('Параметры ПФ'!$N$7/IF(H1165=0,I1165,IF(I1165&gt;H1165,H1165,I1165)),0)*IF(H1165=0,I1165,IF(I1165&gt;H1165,H1165,I1165)))</f>
        <v>4957.12</v>
      </c>
      <c r="L1165" s="3">
        <f t="shared" si="91"/>
        <v>74356.800000000003</v>
      </c>
      <c r="M1165" s="25">
        <f>IF(J1165&lt;'Параметры ПФ'!$N$7+0.01,E1165*F1165*G1165,ROUNDDOWN('Параметры ПФ'!$N$7/IF(H1165=0,I1165,IF(I1165&gt;H1165,H1165,I1165)),0)*G1165)</f>
        <v>480</v>
      </c>
      <c r="N1165" s="19">
        <f t="shared" si="92"/>
        <v>0</v>
      </c>
      <c r="O1165" s="66" t="b">
        <f t="shared" si="93"/>
        <v>1</v>
      </c>
      <c r="P1165" s="67">
        <f t="shared" si="94"/>
        <v>72</v>
      </c>
    </row>
    <row r="1166" spans="1:16" x14ac:dyDescent="0.45">
      <c r="A1166" s="90" t="s">
        <v>75</v>
      </c>
      <c r="B1166" s="90" t="s">
        <v>612</v>
      </c>
      <c r="C1166" s="90" t="s">
        <v>34</v>
      </c>
      <c r="D1166" s="91">
        <v>36</v>
      </c>
      <c r="E1166" s="91">
        <v>16</v>
      </c>
      <c r="F1166" s="92">
        <v>2</v>
      </c>
      <c r="G1166" s="92">
        <v>15</v>
      </c>
      <c r="H1166" s="68">
        <f t="array" ref="H1166">INDEX('Нормативные затраты по МЗ'!$C$2:$C$132,MATCH(A1166&amp;C1166,'Нормативные затраты по МЗ'!$A$2:$A$132&amp;'Нормативные затраты по МЗ'!$B$2:$B$132,0))</f>
        <v>154.91</v>
      </c>
      <c r="I1166" s="3">
        <f>HLOOKUP($C1166,'Параметры ПФ'!$F$3:$K$4,2,FALSE)</f>
        <v>155.04</v>
      </c>
      <c r="J1166" s="3">
        <f t="shared" si="90"/>
        <v>4957.12</v>
      </c>
      <c r="K1166" s="4">
        <f>IF(J1166&lt;'Параметры ПФ'!$N$7+0.01,'Стандартные программы'!J1166,ROUNDDOWN('Параметры ПФ'!$N$7/IF(H1166=0,I1166,IF(I1166&gt;H1166,H1166,I1166)),0)*IF(H1166=0,I1166,IF(I1166&gt;H1166,H1166,I1166)))</f>
        <v>4957.12</v>
      </c>
      <c r="L1166" s="3">
        <f t="shared" si="91"/>
        <v>74356.800000000003</v>
      </c>
      <c r="M1166" s="25">
        <f>IF(J1166&lt;'Параметры ПФ'!$N$7+0.01,E1166*F1166*G1166,ROUNDDOWN('Параметры ПФ'!$N$7/IF(H1166=0,I1166,IF(I1166&gt;H1166,H1166,I1166)),0)*G1166)</f>
        <v>480</v>
      </c>
      <c r="N1166" s="19">
        <f t="shared" si="92"/>
        <v>0</v>
      </c>
      <c r="O1166" s="66" t="b">
        <f t="shared" si="93"/>
        <v>1</v>
      </c>
      <c r="P1166" s="67">
        <f t="shared" si="94"/>
        <v>72</v>
      </c>
    </row>
    <row r="1167" spans="1:16" x14ac:dyDescent="0.45">
      <c r="A1167" s="90" t="s">
        <v>75</v>
      </c>
      <c r="B1167" s="90" t="s">
        <v>2337</v>
      </c>
      <c r="C1167" s="90" t="s">
        <v>34</v>
      </c>
      <c r="D1167" s="91">
        <v>36</v>
      </c>
      <c r="E1167" s="91">
        <v>16</v>
      </c>
      <c r="F1167" s="92">
        <v>2</v>
      </c>
      <c r="G1167" s="92">
        <v>15</v>
      </c>
      <c r="H1167" s="68">
        <f t="array" ref="H1167">INDEX('Нормативные затраты по МЗ'!$C$2:$C$132,MATCH(A1167&amp;C1167,'Нормативные затраты по МЗ'!$A$2:$A$132&amp;'Нормативные затраты по МЗ'!$B$2:$B$132,0))</f>
        <v>154.91</v>
      </c>
      <c r="I1167" s="3">
        <f>HLOOKUP($C1167,'Параметры ПФ'!$F$3:$K$4,2,FALSE)</f>
        <v>155.04</v>
      </c>
      <c r="J1167" s="3">
        <f t="shared" si="90"/>
        <v>4957.12</v>
      </c>
      <c r="K1167" s="4">
        <f>IF(J1167&lt;'Параметры ПФ'!$N$7+0.01,'Стандартные программы'!J1167,ROUNDDOWN('Параметры ПФ'!$N$7/IF(H1167=0,I1167,IF(I1167&gt;H1167,H1167,I1167)),0)*IF(H1167=0,I1167,IF(I1167&gt;H1167,H1167,I1167)))</f>
        <v>4957.12</v>
      </c>
      <c r="L1167" s="3">
        <f t="shared" si="91"/>
        <v>74356.800000000003</v>
      </c>
      <c r="M1167" s="25">
        <f>IF(J1167&lt;'Параметры ПФ'!$N$7+0.01,E1167*F1167*G1167,ROUNDDOWN('Параметры ПФ'!$N$7/IF(H1167=0,I1167,IF(I1167&gt;H1167,H1167,I1167)),0)*G1167)</f>
        <v>480</v>
      </c>
      <c r="N1167" s="19">
        <f t="shared" si="92"/>
        <v>0</v>
      </c>
      <c r="O1167" s="66" t="b">
        <f t="shared" si="93"/>
        <v>1</v>
      </c>
      <c r="P1167" s="67">
        <f t="shared" si="94"/>
        <v>72</v>
      </c>
    </row>
    <row r="1168" spans="1:16" x14ac:dyDescent="0.45">
      <c r="A1168" s="90" t="s">
        <v>75</v>
      </c>
      <c r="B1168" s="90" t="s">
        <v>613</v>
      </c>
      <c r="C1168" s="90" t="s">
        <v>34</v>
      </c>
      <c r="D1168" s="91">
        <v>36</v>
      </c>
      <c r="E1168" s="91">
        <v>16</v>
      </c>
      <c r="F1168" s="92">
        <v>2</v>
      </c>
      <c r="G1168" s="92">
        <v>15</v>
      </c>
      <c r="H1168" s="68">
        <f t="array" ref="H1168">INDEX('Нормативные затраты по МЗ'!$C$2:$C$132,MATCH(A1168&amp;C1168,'Нормативные затраты по МЗ'!$A$2:$A$132&amp;'Нормативные затраты по МЗ'!$B$2:$B$132,0))</f>
        <v>154.91</v>
      </c>
      <c r="I1168" s="3">
        <f>HLOOKUP($C1168,'Параметры ПФ'!$F$3:$K$4,2,FALSE)</f>
        <v>155.04</v>
      </c>
      <c r="J1168" s="3">
        <f t="shared" si="90"/>
        <v>4957.12</v>
      </c>
      <c r="K1168" s="4">
        <f>IF(J1168&lt;'Параметры ПФ'!$N$7+0.01,'Стандартные программы'!J1168,ROUNDDOWN('Параметры ПФ'!$N$7/IF(H1168=0,I1168,IF(I1168&gt;H1168,H1168,I1168)),0)*IF(H1168=0,I1168,IF(I1168&gt;H1168,H1168,I1168)))</f>
        <v>4957.12</v>
      </c>
      <c r="L1168" s="3">
        <f t="shared" si="91"/>
        <v>74356.800000000003</v>
      </c>
      <c r="M1168" s="25">
        <f>IF(J1168&lt;'Параметры ПФ'!$N$7+0.01,E1168*F1168*G1168,ROUNDDOWN('Параметры ПФ'!$N$7/IF(H1168=0,I1168,IF(I1168&gt;H1168,H1168,I1168)),0)*G1168)</f>
        <v>480</v>
      </c>
      <c r="N1168" s="19">
        <f t="shared" si="92"/>
        <v>0</v>
      </c>
      <c r="O1168" s="66" t="b">
        <f t="shared" si="93"/>
        <v>1</v>
      </c>
      <c r="P1168" s="67">
        <f t="shared" si="94"/>
        <v>72</v>
      </c>
    </row>
    <row r="1169" spans="1:16" x14ac:dyDescent="0.45">
      <c r="A1169" s="90" t="s">
        <v>75</v>
      </c>
      <c r="B1169" s="90" t="s">
        <v>614</v>
      </c>
      <c r="C1169" s="90" t="s">
        <v>34</v>
      </c>
      <c r="D1169" s="91">
        <v>36</v>
      </c>
      <c r="E1169" s="91">
        <v>16</v>
      </c>
      <c r="F1169" s="92">
        <v>2</v>
      </c>
      <c r="G1169" s="92">
        <v>15</v>
      </c>
      <c r="H1169" s="68">
        <f t="array" ref="H1169">INDEX('Нормативные затраты по МЗ'!$C$2:$C$132,MATCH(A1169&amp;C1169,'Нормативные затраты по МЗ'!$A$2:$A$132&amp;'Нормативные затраты по МЗ'!$B$2:$B$132,0))</f>
        <v>154.91</v>
      </c>
      <c r="I1169" s="3">
        <f>HLOOKUP($C1169,'Параметры ПФ'!$F$3:$K$4,2,FALSE)</f>
        <v>155.04</v>
      </c>
      <c r="J1169" s="3">
        <f t="shared" si="90"/>
        <v>4957.12</v>
      </c>
      <c r="K1169" s="4">
        <f>IF(J1169&lt;'Параметры ПФ'!$N$7+0.01,'Стандартные программы'!J1169,ROUNDDOWN('Параметры ПФ'!$N$7/IF(H1169=0,I1169,IF(I1169&gt;H1169,H1169,I1169)),0)*IF(H1169=0,I1169,IF(I1169&gt;H1169,H1169,I1169)))</f>
        <v>4957.12</v>
      </c>
      <c r="L1169" s="3">
        <f t="shared" si="91"/>
        <v>74356.800000000003</v>
      </c>
      <c r="M1169" s="25">
        <f>IF(J1169&lt;'Параметры ПФ'!$N$7+0.01,E1169*F1169*G1169,ROUNDDOWN('Параметры ПФ'!$N$7/IF(H1169=0,I1169,IF(I1169&gt;H1169,H1169,I1169)),0)*G1169)</f>
        <v>480</v>
      </c>
      <c r="N1169" s="19">
        <f t="shared" si="92"/>
        <v>0</v>
      </c>
      <c r="O1169" s="66" t="b">
        <f t="shared" si="93"/>
        <v>1</v>
      </c>
      <c r="P1169" s="67">
        <f t="shared" si="94"/>
        <v>72</v>
      </c>
    </row>
    <row r="1170" spans="1:16" x14ac:dyDescent="0.45">
      <c r="A1170" s="90" t="s">
        <v>75</v>
      </c>
      <c r="B1170" s="90" t="s">
        <v>615</v>
      </c>
      <c r="C1170" s="90" t="s">
        <v>34</v>
      </c>
      <c r="D1170" s="91">
        <v>36</v>
      </c>
      <c r="E1170" s="91">
        <v>16</v>
      </c>
      <c r="F1170" s="92">
        <v>2</v>
      </c>
      <c r="G1170" s="92">
        <v>15</v>
      </c>
      <c r="H1170" s="68">
        <f t="array" ref="H1170">INDEX('Нормативные затраты по МЗ'!$C$2:$C$132,MATCH(A1170&amp;C1170,'Нормативные затраты по МЗ'!$A$2:$A$132&amp;'Нормативные затраты по МЗ'!$B$2:$B$132,0))</f>
        <v>154.91</v>
      </c>
      <c r="I1170" s="3">
        <f>HLOOKUP($C1170,'Параметры ПФ'!$F$3:$K$4,2,FALSE)</f>
        <v>155.04</v>
      </c>
      <c r="J1170" s="3">
        <f t="shared" si="90"/>
        <v>4957.12</v>
      </c>
      <c r="K1170" s="4">
        <f>IF(J1170&lt;'Параметры ПФ'!$N$7+0.01,'Стандартные программы'!J1170,ROUNDDOWN('Параметры ПФ'!$N$7/IF(H1170=0,I1170,IF(I1170&gt;H1170,H1170,I1170)),0)*IF(H1170=0,I1170,IF(I1170&gt;H1170,H1170,I1170)))</f>
        <v>4957.12</v>
      </c>
      <c r="L1170" s="3">
        <f t="shared" si="91"/>
        <v>74356.800000000003</v>
      </c>
      <c r="M1170" s="25">
        <f>IF(J1170&lt;'Параметры ПФ'!$N$7+0.01,E1170*F1170*G1170,ROUNDDOWN('Параметры ПФ'!$N$7/IF(H1170=0,I1170,IF(I1170&gt;H1170,H1170,I1170)),0)*G1170)</f>
        <v>480</v>
      </c>
      <c r="N1170" s="19">
        <f t="shared" si="92"/>
        <v>0</v>
      </c>
      <c r="O1170" s="66" t="b">
        <f t="shared" si="93"/>
        <v>1</v>
      </c>
      <c r="P1170" s="67">
        <f t="shared" si="94"/>
        <v>72</v>
      </c>
    </row>
    <row r="1171" spans="1:16" x14ac:dyDescent="0.45">
      <c r="A1171" s="90" t="s">
        <v>75</v>
      </c>
      <c r="B1171" s="90" t="s">
        <v>616</v>
      </c>
      <c r="C1171" s="90" t="s">
        <v>34</v>
      </c>
      <c r="D1171" s="91">
        <v>36</v>
      </c>
      <c r="E1171" s="91">
        <v>16</v>
      </c>
      <c r="F1171" s="92">
        <v>2</v>
      </c>
      <c r="G1171" s="92">
        <v>15</v>
      </c>
      <c r="H1171" s="68">
        <f t="array" ref="H1171">INDEX('Нормативные затраты по МЗ'!$C$2:$C$132,MATCH(A1171&amp;C1171,'Нормативные затраты по МЗ'!$A$2:$A$132&amp;'Нормативные затраты по МЗ'!$B$2:$B$132,0))</f>
        <v>154.91</v>
      </c>
      <c r="I1171" s="3">
        <f>HLOOKUP($C1171,'Параметры ПФ'!$F$3:$K$4,2,FALSE)</f>
        <v>155.04</v>
      </c>
      <c r="J1171" s="3">
        <f t="shared" si="90"/>
        <v>4957.12</v>
      </c>
      <c r="K1171" s="4">
        <f>IF(J1171&lt;'Параметры ПФ'!$N$7+0.01,'Стандартные программы'!J1171,ROUNDDOWN('Параметры ПФ'!$N$7/IF(H1171=0,I1171,IF(I1171&gt;H1171,H1171,I1171)),0)*IF(H1171=0,I1171,IF(I1171&gt;H1171,H1171,I1171)))</f>
        <v>4957.12</v>
      </c>
      <c r="L1171" s="3">
        <f t="shared" si="91"/>
        <v>74356.800000000003</v>
      </c>
      <c r="M1171" s="25">
        <f>IF(J1171&lt;'Параметры ПФ'!$N$7+0.01,E1171*F1171*G1171,ROUNDDOWN('Параметры ПФ'!$N$7/IF(H1171=0,I1171,IF(I1171&gt;H1171,H1171,I1171)),0)*G1171)</f>
        <v>480</v>
      </c>
      <c r="N1171" s="19">
        <f t="shared" si="92"/>
        <v>0</v>
      </c>
      <c r="O1171" s="66" t="b">
        <f t="shared" si="93"/>
        <v>1</v>
      </c>
      <c r="P1171" s="67">
        <f t="shared" si="94"/>
        <v>72</v>
      </c>
    </row>
    <row r="1172" spans="1:16" x14ac:dyDescent="0.45">
      <c r="A1172" s="90" t="s">
        <v>75</v>
      </c>
      <c r="B1172" s="90" t="s">
        <v>617</v>
      </c>
      <c r="C1172" s="90" t="s">
        <v>34</v>
      </c>
      <c r="D1172" s="91">
        <v>36</v>
      </c>
      <c r="E1172" s="91">
        <v>16</v>
      </c>
      <c r="F1172" s="92">
        <v>2</v>
      </c>
      <c r="G1172" s="92">
        <v>15</v>
      </c>
      <c r="H1172" s="68">
        <f t="array" ref="H1172">INDEX('Нормативные затраты по МЗ'!$C$2:$C$132,MATCH(A1172&amp;C1172,'Нормативные затраты по МЗ'!$A$2:$A$132&amp;'Нормативные затраты по МЗ'!$B$2:$B$132,0))</f>
        <v>154.91</v>
      </c>
      <c r="I1172" s="3">
        <f>HLOOKUP($C1172,'Параметры ПФ'!$F$3:$K$4,2,FALSE)</f>
        <v>155.04</v>
      </c>
      <c r="J1172" s="3">
        <f t="shared" si="90"/>
        <v>4957.12</v>
      </c>
      <c r="K1172" s="4">
        <f>IF(J1172&lt;'Параметры ПФ'!$N$7+0.01,'Стандартные программы'!J1172,ROUNDDOWN('Параметры ПФ'!$N$7/IF(H1172=0,I1172,IF(I1172&gt;H1172,H1172,I1172)),0)*IF(H1172=0,I1172,IF(I1172&gt;H1172,H1172,I1172)))</f>
        <v>4957.12</v>
      </c>
      <c r="L1172" s="3">
        <f t="shared" si="91"/>
        <v>74356.800000000003</v>
      </c>
      <c r="M1172" s="25">
        <f>IF(J1172&lt;'Параметры ПФ'!$N$7+0.01,E1172*F1172*G1172,ROUNDDOWN('Параметры ПФ'!$N$7/IF(H1172=0,I1172,IF(I1172&gt;H1172,H1172,I1172)),0)*G1172)</f>
        <v>480</v>
      </c>
      <c r="N1172" s="19">
        <f t="shared" si="92"/>
        <v>0</v>
      </c>
      <c r="O1172" s="66" t="b">
        <f t="shared" si="93"/>
        <v>1</v>
      </c>
      <c r="P1172" s="67">
        <f t="shared" si="94"/>
        <v>72</v>
      </c>
    </row>
    <row r="1173" spans="1:16" x14ac:dyDescent="0.45">
      <c r="A1173" s="90" t="s">
        <v>75</v>
      </c>
      <c r="B1173" s="90" t="s">
        <v>618</v>
      </c>
      <c r="C1173" s="90" t="s">
        <v>34</v>
      </c>
      <c r="D1173" s="91">
        <v>36</v>
      </c>
      <c r="E1173" s="91">
        <v>16</v>
      </c>
      <c r="F1173" s="92">
        <v>2</v>
      </c>
      <c r="G1173" s="122">
        <v>20</v>
      </c>
      <c r="H1173" s="68">
        <f t="array" ref="H1173">INDEX('Нормативные затраты по МЗ'!$C$2:$C$132,MATCH(A1173&amp;C1173,'Нормативные затраты по МЗ'!$A$2:$A$132&amp;'Нормативные затраты по МЗ'!$B$2:$B$132,0))</f>
        <v>154.91</v>
      </c>
      <c r="I1173" s="3">
        <f>HLOOKUP($C1173,'Параметры ПФ'!$F$3:$K$4,2,FALSE)</f>
        <v>155.04</v>
      </c>
      <c r="J1173" s="3">
        <f t="shared" si="90"/>
        <v>4957.12</v>
      </c>
      <c r="K1173" s="4">
        <f>IF(J1173&lt;'Параметры ПФ'!$N$7+0.01,'Стандартные программы'!J1173,ROUNDDOWN('Параметры ПФ'!$N$7/IF(H1173=0,I1173,IF(I1173&gt;H1173,H1173,I1173)),0)*IF(H1173=0,I1173,IF(I1173&gt;H1173,H1173,I1173)))</f>
        <v>4957.12</v>
      </c>
      <c r="L1173" s="3">
        <f t="shared" si="91"/>
        <v>99142.399999999994</v>
      </c>
      <c r="M1173" s="25">
        <f>IF(J1173&lt;'Параметры ПФ'!$N$7+0.01,E1173*F1173*G1173,ROUNDDOWN('Параметры ПФ'!$N$7/IF(H1173=0,I1173,IF(I1173&gt;H1173,H1173,I1173)),0)*G1173)</f>
        <v>640</v>
      </c>
      <c r="N1173" s="19">
        <f t="shared" si="92"/>
        <v>0</v>
      </c>
      <c r="O1173" s="66" t="b">
        <f t="shared" si="93"/>
        <v>1</v>
      </c>
      <c r="P1173" s="67">
        <f t="shared" si="94"/>
        <v>72</v>
      </c>
    </row>
    <row r="1174" spans="1:16" x14ac:dyDescent="0.45">
      <c r="A1174" s="90" t="s">
        <v>75</v>
      </c>
      <c r="B1174" s="90" t="s">
        <v>619</v>
      </c>
      <c r="C1174" s="90" t="s">
        <v>34</v>
      </c>
      <c r="D1174" s="91">
        <v>36</v>
      </c>
      <c r="E1174" s="91">
        <v>16</v>
      </c>
      <c r="F1174" s="92">
        <v>2</v>
      </c>
      <c r="G1174" s="122">
        <v>20</v>
      </c>
      <c r="H1174" s="68">
        <f t="array" ref="H1174">INDEX('Нормативные затраты по МЗ'!$C$2:$C$132,MATCH(A1174&amp;C1174,'Нормативные затраты по МЗ'!$A$2:$A$132&amp;'Нормативные затраты по МЗ'!$B$2:$B$132,0))</f>
        <v>154.91</v>
      </c>
      <c r="I1174" s="3">
        <f>HLOOKUP($C1174,'Параметры ПФ'!$F$3:$K$4,2,FALSE)</f>
        <v>155.04</v>
      </c>
      <c r="J1174" s="3">
        <f t="shared" si="90"/>
        <v>4957.12</v>
      </c>
      <c r="K1174" s="4">
        <f>IF(J1174&lt;'Параметры ПФ'!$N$7+0.01,'Стандартные программы'!J1174,ROUNDDOWN('Параметры ПФ'!$N$7/IF(H1174=0,I1174,IF(I1174&gt;H1174,H1174,I1174)),0)*IF(H1174=0,I1174,IF(I1174&gt;H1174,H1174,I1174)))</f>
        <v>4957.12</v>
      </c>
      <c r="L1174" s="3">
        <f t="shared" si="91"/>
        <v>99142.399999999994</v>
      </c>
      <c r="M1174" s="25">
        <f>IF(J1174&lt;'Параметры ПФ'!$N$7+0.01,E1174*F1174*G1174,ROUNDDOWN('Параметры ПФ'!$N$7/IF(H1174=0,I1174,IF(I1174&gt;H1174,H1174,I1174)),0)*G1174)</f>
        <v>640</v>
      </c>
      <c r="N1174" s="19">
        <f t="shared" si="92"/>
        <v>0</v>
      </c>
      <c r="O1174" s="66" t="b">
        <f t="shared" si="93"/>
        <v>1</v>
      </c>
      <c r="P1174" s="67">
        <f t="shared" si="94"/>
        <v>72</v>
      </c>
    </row>
    <row r="1175" spans="1:16" x14ac:dyDescent="0.45">
      <c r="A1175" s="90" t="s">
        <v>75</v>
      </c>
      <c r="B1175" s="90" t="s">
        <v>620</v>
      </c>
      <c r="C1175" s="90" t="s">
        <v>34</v>
      </c>
      <c r="D1175" s="91">
        <v>36</v>
      </c>
      <c r="E1175" s="91">
        <v>16</v>
      </c>
      <c r="F1175" s="92">
        <v>2</v>
      </c>
      <c r="G1175" s="122">
        <v>20</v>
      </c>
      <c r="H1175" s="68">
        <f t="array" ref="H1175">INDEX('Нормативные затраты по МЗ'!$C$2:$C$132,MATCH(A1175&amp;C1175,'Нормативные затраты по МЗ'!$A$2:$A$132&amp;'Нормативные затраты по МЗ'!$B$2:$B$132,0))</f>
        <v>154.91</v>
      </c>
      <c r="I1175" s="3">
        <f>HLOOKUP($C1175,'Параметры ПФ'!$F$3:$K$4,2,FALSE)</f>
        <v>155.04</v>
      </c>
      <c r="J1175" s="3">
        <f t="shared" si="90"/>
        <v>4957.12</v>
      </c>
      <c r="K1175" s="4">
        <f>IF(J1175&lt;'Параметры ПФ'!$N$7+0.01,'Стандартные программы'!J1175,ROUNDDOWN('Параметры ПФ'!$N$7/IF(H1175=0,I1175,IF(I1175&gt;H1175,H1175,I1175)),0)*IF(H1175=0,I1175,IF(I1175&gt;H1175,H1175,I1175)))</f>
        <v>4957.12</v>
      </c>
      <c r="L1175" s="3">
        <f t="shared" si="91"/>
        <v>99142.399999999994</v>
      </c>
      <c r="M1175" s="25">
        <f>IF(J1175&lt;'Параметры ПФ'!$N$7+0.01,E1175*F1175*G1175,ROUNDDOWN('Параметры ПФ'!$N$7/IF(H1175=0,I1175,IF(I1175&gt;H1175,H1175,I1175)),0)*G1175)</f>
        <v>640</v>
      </c>
      <c r="N1175" s="19">
        <f t="shared" si="92"/>
        <v>0</v>
      </c>
      <c r="O1175" s="66" t="b">
        <f t="shared" si="93"/>
        <v>1</v>
      </c>
      <c r="P1175" s="67">
        <f t="shared" si="94"/>
        <v>72</v>
      </c>
    </row>
    <row r="1176" spans="1:16" x14ac:dyDescent="0.45">
      <c r="A1176" s="90" t="s">
        <v>75</v>
      </c>
      <c r="B1176" s="90" t="s">
        <v>621</v>
      </c>
      <c r="C1176" s="90" t="s">
        <v>34</v>
      </c>
      <c r="D1176" s="91">
        <v>36</v>
      </c>
      <c r="E1176" s="91">
        <v>16</v>
      </c>
      <c r="F1176" s="92">
        <v>2</v>
      </c>
      <c r="G1176" s="122">
        <v>20</v>
      </c>
      <c r="H1176" s="68">
        <f t="array" ref="H1176">INDEX('Нормативные затраты по МЗ'!$C$2:$C$132,MATCH(A1176&amp;C1176,'Нормативные затраты по МЗ'!$A$2:$A$132&amp;'Нормативные затраты по МЗ'!$B$2:$B$132,0))</f>
        <v>154.91</v>
      </c>
      <c r="I1176" s="3">
        <f>HLOOKUP($C1176,'Параметры ПФ'!$F$3:$K$4,2,FALSE)</f>
        <v>155.04</v>
      </c>
      <c r="J1176" s="3">
        <f t="shared" si="90"/>
        <v>4957.12</v>
      </c>
      <c r="K1176" s="4">
        <f>IF(J1176&lt;'Параметры ПФ'!$N$7+0.01,'Стандартные программы'!J1176,ROUNDDOWN('Параметры ПФ'!$N$7/IF(H1176=0,I1176,IF(I1176&gt;H1176,H1176,I1176)),0)*IF(H1176=0,I1176,IF(I1176&gt;H1176,H1176,I1176)))</f>
        <v>4957.12</v>
      </c>
      <c r="L1176" s="3">
        <f t="shared" si="91"/>
        <v>99142.399999999994</v>
      </c>
      <c r="M1176" s="25">
        <f>IF(J1176&lt;'Параметры ПФ'!$N$7+0.01,E1176*F1176*G1176,ROUNDDOWN('Параметры ПФ'!$N$7/IF(H1176=0,I1176,IF(I1176&gt;H1176,H1176,I1176)),0)*G1176)</f>
        <v>640</v>
      </c>
      <c r="N1176" s="19">
        <f t="shared" si="92"/>
        <v>0</v>
      </c>
      <c r="O1176" s="66" t="b">
        <f t="shared" si="93"/>
        <v>1</v>
      </c>
      <c r="P1176" s="67">
        <f t="shared" si="94"/>
        <v>72</v>
      </c>
    </row>
    <row r="1177" spans="1:16" x14ac:dyDescent="0.45">
      <c r="A1177" s="90" t="s">
        <v>75</v>
      </c>
      <c r="B1177" s="90" t="s">
        <v>622</v>
      </c>
      <c r="C1177" s="90" t="s">
        <v>34</v>
      </c>
      <c r="D1177" s="91">
        <v>36</v>
      </c>
      <c r="E1177" s="91">
        <v>16</v>
      </c>
      <c r="F1177" s="92">
        <v>2</v>
      </c>
      <c r="G1177" s="122">
        <v>20</v>
      </c>
      <c r="H1177" s="68">
        <f t="array" ref="H1177">INDEX('Нормативные затраты по МЗ'!$C$2:$C$132,MATCH(A1177&amp;C1177,'Нормативные затраты по МЗ'!$A$2:$A$132&amp;'Нормативные затраты по МЗ'!$B$2:$B$132,0))</f>
        <v>154.91</v>
      </c>
      <c r="I1177" s="3">
        <f>HLOOKUP($C1177,'Параметры ПФ'!$F$3:$K$4,2,FALSE)</f>
        <v>155.04</v>
      </c>
      <c r="J1177" s="3">
        <f t="shared" si="90"/>
        <v>4957.12</v>
      </c>
      <c r="K1177" s="4">
        <f>IF(J1177&lt;'Параметры ПФ'!$N$7+0.01,'Стандартные программы'!J1177,ROUNDDOWN('Параметры ПФ'!$N$7/IF(H1177=0,I1177,IF(I1177&gt;H1177,H1177,I1177)),0)*IF(H1177=0,I1177,IF(I1177&gt;H1177,H1177,I1177)))</f>
        <v>4957.12</v>
      </c>
      <c r="L1177" s="3">
        <f t="shared" si="91"/>
        <v>99142.399999999994</v>
      </c>
      <c r="M1177" s="25">
        <f>IF(J1177&lt;'Параметры ПФ'!$N$7+0.01,E1177*F1177*G1177,ROUNDDOWN('Параметры ПФ'!$N$7/IF(H1177=0,I1177,IF(I1177&gt;H1177,H1177,I1177)),0)*G1177)</f>
        <v>640</v>
      </c>
      <c r="N1177" s="19">
        <f t="shared" si="92"/>
        <v>0</v>
      </c>
      <c r="O1177" s="66" t="b">
        <f t="shared" si="93"/>
        <v>1</v>
      </c>
      <c r="P1177" s="67">
        <f t="shared" si="94"/>
        <v>72</v>
      </c>
    </row>
    <row r="1178" spans="1:16" x14ac:dyDescent="0.45">
      <c r="A1178" s="90" t="s">
        <v>75</v>
      </c>
      <c r="B1178" s="90" t="s">
        <v>623</v>
      </c>
      <c r="C1178" s="90" t="s">
        <v>34</v>
      </c>
      <c r="D1178" s="91">
        <v>36</v>
      </c>
      <c r="E1178" s="91">
        <v>16</v>
      </c>
      <c r="F1178" s="92">
        <v>2</v>
      </c>
      <c r="G1178" s="122">
        <v>20</v>
      </c>
      <c r="H1178" s="68">
        <f t="array" ref="H1178">INDEX('Нормативные затраты по МЗ'!$C$2:$C$132,MATCH(A1178&amp;C1178,'Нормативные затраты по МЗ'!$A$2:$A$132&amp;'Нормативные затраты по МЗ'!$B$2:$B$132,0))</f>
        <v>154.91</v>
      </c>
      <c r="I1178" s="3">
        <f>HLOOKUP($C1178,'Параметры ПФ'!$F$3:$K$4,2,FALSE)</f>
        <v>155.04</v>
      </c>
      <c r="J1178" s="3">
        <f t="shared" si="90"/>
        <v>4957.12</v>
      </c>
      <c r="K1178" s="4">
        <f>IF(J1178&lt;'Параметры ПФ'!$N$7+0.01,'Стандартные программы'!J1178,ROUNDDOWN('Параметры ПФ'!$N$7/IF(H1178=0,I1178,IF(I1178&gt;H1178,H1178,I1178)),0)*IF(H1178=0,I1178,IF(I1178&gt;H1178,H1178,I1178)))</f>
        <v>4957.12</v>
      </c>
      <c r="L1178" s="3">
        <f t="shared" si="91"/>
        <v>99142.399999999994</v>
      </c>
      <c r="M1178" s="25">
        <f>IF(J1178&lt;'Параметры ПФ'!$N$7+0.01,E1178*F1178*G1178,ROUNDDOWN('Параметры ПФ'!$N$7/IF(H1178=0,I1178,IF(I1178&gt;H1178,H1178,I1178)),0)*G1178)</f>
        <v>640</v>
      </c>
      <c r="N1178" s="19">
        <f t="shared" si="92"/>
        <v>0</v>
      </c>
      <c r="O1178" s="66" t="b">
        <f t="shared" si="93"/>
        <v>1</v>
      </c>
      <c r="P1178" s="67">
        <f t="shared" si="94"/>
        <v>72</v>
      </c>
    </row>
    <row r="1179" spans="1:16" x14ac:dyDescent="0.45">
      <c r="A1179" s="90" t="s">
        <v>75</v>
      </c>
      <c r="B1179" s="90" t="s">
        <v>2341</v>
      </c>
      <c r="C1179" s="90" t="s">
        <v>34</v>
      </c>
      <c r="D1179" s="91">
        <v>36</v>
      </c>
      <c r="E1179" s="91">
        <v>16</v>
      </c>
      <c r="F1179" s="92">
        <v>2</v>
      </c>
      <c r="G1179" s="122">
        <v>19</v>
      </c>
      <c r="H1179" s="68">
        <f t="array" ref="H1179">INDEX('Нормативные затраты по МЗ'!$C$2:$C$132,MATCH(A1179&amp;C1179,'Нормативные затраты по МЗ'!$A$2:$A$132&amp;'Нормативные затраты по МЗ'!$B$2:$B$132,0))</f>
        <v>154.91</v>
      </c>
      <c r="I1179" s="3">
        <f>HLOOKUP($C1179,'Параметры ПФ'!$F$3:$K$4,2,FALSE)</f>
        <v>155.04</v>
      </c>
      <c r="J1179" s="3">
        <f t="shared" si="90"/>
        <v>4957.12</v>
      </c>
      <c r="K1179" s="4">
        <f>IF(J1179&lt;'Параметры ПФ'!$N$7+0.01,'Стандартные программы'!J1179,ROUNDDOWN('Параметры ПФ'!$N$7/IF(H1179=0,I1179,IF(I1179&gt;H1179,H1179,I1179)),0)*IF(H1179=0,I1179,IF(I1179&gt;H1179,H1179,I1179)))</f>
        <v>4957.12</v>
      </c>
      <c r="L1179" s="3">
        <f t="shared" si="91"/>
        <v>94185.279999999999</v>
      </c>
      <c r="M1179" s="25">
        <f>IF(J1179&lt;'Параметры ПФ'!$N$7+0.01,E1179*F1179*G1179,ROUNDDOWN('Параметры ПФ'!$N$7/IF(H1179=0,I1179,IF(I1179&gt;H1179,H1179,I1179)),0)*G1179)</f>
        <v>608</v>
      </c>
      <c r="N1179" s="19">
        <f t="shared" si="92"/>
        <v>0</v>
      </c>
      <c r="O1179" s="66" t="b">
        <f t="shared" si="93"/>
        <v>1</v>
      </c>
      <c r="P1179" s="67">
        <f t="shared" si="94"/>
        <v>72</v>
      </c>
    </row>
    <row r="1180" spans="1:16" x14ac:dyDescent="0.45">
      <c r="A1180" s="90" t="s">
        <v>75</v>
      </c>
      <c r="B1180" s="90" t="s">
        <v>624</v>
      </c>
      <c r="C1180" s="90" t="s">
        <v>16</v>
      </c>
      <c r="D1180" s="91">
        <v>36</v>
      </c>
      <c r="E1180" s="91">
        <v>16</v>
      </c>
      <c r="F1180" s="92">
        <v>2</v>
      </c>
      <c r="G1180" s="122">
        <v>20</v>
      </c>
      <c r="H1180" s="68">
        <f t="array" ref="H1180">INDEX('Нормативные затраты по МЗ'!$C$2:$C$132,MATCH(A1180&amp;C1180,'Нормативные затраты по МЗ'!$A$2:$A$132&amp;'Нормативные затраты по МЗ'!$B$2:$B$132,0))</f>
        <v>154.91</v>
      </c>
      <c r="I1180" s="3">
        <f>HLOOKUP($C1180,'Параметры ПФ'!$F$3:$K$4,2,FALSE)</f>
        <v>155.04</v>
      </c>
      <c r="J1180" s="3">
        <f t="shared" si="90"/>
        <v>4957.12</v>
      </c>
      <c r="K1180" s="4">
        <f>IF(J1180&lt;'Параметры ПФ'!$N$7+0.01,'Стандартные программы'!J1180,ROUNDDOWN('Параметры ПФ'!$N$7/IF(H1180=0,I1180,IF(I1180&gt;H1180,H1180,I1180)),0)*IF(H1180=0,I1180,IF(I1180&gt;H1180,H1180,I1180)))</f>
        <v>4957.12</v>
      </c>
      <c r="L1180" s="3">
        <f t="shared" si="91"/>
        <v>99142.399999999994</v>
      </c>
      <c r="M1180" s="25">
        <f>IF(J1180&lt;'Параметры ПФ'!$N$7+0.01,E1180*F1180*G1180,ROUNDDOWN('Параметры ПФ'!$N$7/IF(H1180=0,I1180,IF(I1180&gt;H1180,H1180,I1180)),0)*G1180)</f>
        <v>640</v>
      </c>
      <c r="N1180" s="19">
        <f t="shared" si="92"/>
        <v>0</v>
      </c>
      <c r="O1180" s="66" t="b">
        <f t="shared" si="93"/>
        <v>1</v>
      </c>
      <c r="P1180" s="67">
        <f t="shared" si="94"/>
        <v>72</v>
      </c>
    </row>
    <row r="1181" spans="1:16" x14ac:dyDescent="0.45">
      <c r="A1181" s="90" t="s">
        <v>75</v>
      </c>
      <c r="B1181" s="90" t="s">
        <v>624</v>
      </c>
      <c r="C1181" s="90" t="s">
        <v>16</v>
      </c>
      <c r="D1181" s="91">
        <v>36</v>
      </c>
      <c r="E1181" s="91">
        <v>16</v>
      </c>
      <c r="F1181" s="92">
        <v>2</v>
      </c>
      <c r="G1181" s="122">
        <v>20</v>
      </c>
      <c r="H1181" s="68">
        <f t="array" ref="H1181">INDEX('Нормативные затраты по МЗ'!$C$2:$C$132,MATCH(A1181&amp;C1181,'Нормативные затраты по МЗ'!$A$2:$A$132&amp;'Нормативные затраты по МЗ'!$B$2:$B$132,0))</f>
        <v>154.91</v>
      </c>
      <c r="I1181" s="3">
        <f>HLOOKUP($C1181,'Параметры ПФ'!$F$3:$K$4,2,FALSE)</f>
        <v>155.04</v>
      </c>
      <c r="J1181" s="3">
        <f t="shared" si="90"/>
        <v>4957.12</v>
      </c>
      <c r="K1181" s="4">
        <f>IF(J1181&lt;'Параметры ПФ'!$N$7+0.01,'Стандартные программы'!J1181,ROUNDDOWN('Параметры ПФ'!$N$7/IF(H1181=0,I1181,IF(I1181&gt;H1181,H1181,I1181)),0)*IF(H1181=0,I1181,IF(I1181&gt;H1181,H1181,I1181)))</f>
        <v>4957.12</v>
      </c>
      <c r="L1181" s="3">
        <f t="shared" si="91"/>
        <v>99142.399999999994</v>
      </c>
      <c r="M1181" s="25">
        <f>IF(J1181&lt;'Параметры ПФ'!$N$7+0.01,E1181*F1181*G1181,ROUNDDOWN('Параметры ПФ'!$N$7/IF(H1181=0,I1181,IF(I1181&gt;H1181,H1181,I1181)),0)*G1181)</f>
        <v>640</v>
      </c>
      <c r="N1181" s="19">
        <f t="shared" si="92"/>
        <v>0</v>
      </c>
      <c r="O1181" s="66" t="b">
        <f t="shared" si="93"/>
        <v>1</v>
      </c>
      <c r="P1181" s="67">
        <f t="shared" si="94"/>
        <v>72</v>
      </c>
    </row>
    <row r="1182" spans="1:16" x14ac:dyDescent="0.45">
      <c r="A1182" s="90" t="s">
        <v>75</v>
      </c>
      <c r="B1182" s="90" t="s">
        <v>625</v>
      </c>
      <c r="C1182" s="90" t="s">
        <v>2</v>
      </c>
      <c r="D1182" s="91">
        <v>36</v>
      </c>
      <c r="E1182" s="91">
        <v>16</v>
      </c>
      <c r="F1182" s="92">
        <v>2</v>
      </c>
      <c r="G1182" s="92">
        <v>15</v>
      </c>
      <c r="H1182" s="68">
        <f t="array" ref="H1182">INDEX('Нормативные затраты по МЗ'!$C$2:$C$132,MATCH(A1182&amp;C1182,'Нормативные затраты по МЗ'!$A$2:$A$132&amp;'Нормативные затраты по МЗ'!$B$2:$B$132,0))</f>
        <v>154.91</v>
      </c>
      <c r="I1182" s="3">
        <f>HLOOKUP($C1182,'Параметры ПФ'!$F$3:$K$4,2,FALSE)</f>
        <v>155.04</v>
      </c>
      <c r="J1182" s="3">
        <f t="shared" si="90"/>
        <v>4957.12</v>
      </c>
      <c r="K1182" s="4">
        <f>IF(J1182&lt;'Параметры ПФ'!$N$7+0.01,'Стандартные программы'!J1182,ROUNDDOWN('Параметры ПФ'!$N$7/IF(H1182=0,I1182,IF(I1182&gt;H1182,H1182,I1182)),0)*IF(H1182=0,I1182,IF(I1182&gt;H1182,H1182,I1182)))</f>
        <v>4957.12</v>
      </c>
      <c r="L1182" s="3">
        <f t="shared" si="91"/>
        <v>74356.800000000003</v>
      </c>
      <c r="M1182" s="25">
        <f>IF(J1182&lt;'Параметры ПФ'!$N$7+0.01,E1182*F1182*G1182,ROUNDDOWN('Параметры ПФ'!$N$7/IF(H1182=0,I1182,IF(I1182&gt;H1182,H1182,I1182)),0)*G1182)</f>
        <v>480</v>
      </c>
      <c r="N1182" s="19">
        <f t="shared" si="92"/>
        <v>0</v>
      </c>
      <c r="O1182" s="66" t="b">
        <f t="shared" si="93"/>
        <v>1</v>
      </c>
      <c r="P1182" s="67">
        <f t="shared" si="94"/>
        <v>72</v>
      </c>
    </row>
    <row r="1183" spans="1:16" x14ac:dyDescent="0.45">
      <c r="A1183" s="90" t="s">
        <v>75</v>
      </c>
      <c r="B1183" s="90" t="s">
        <v>626</v>
      </c>
      <c r="C1183" s="90" t="s">
        <v>2</v>
      </c>
      <c r="D1183" s="91">
        <v>36</v>
      </c>
      <c r="E1183" s="91">
        <v>16</v>
      </c>
      <c r="F1183" s="92">
        <v>2</v>
      </c>
      <c r="G1183" s="92">
        <v>15</v>
      </c>
      <c r="H1183" s="68">
        <f t="array" ref="H1183">INDEX('Нормативные затраты по МЗ'!$C$2:$C$132,MATCH(A1183&amp;C1183,'Нормативные затраты по МЗ'!$A$2:$A$132&amp;'Нормативные затраты по МЗ'!$B$2:$B$132,0))</f>
        <v>154.91</v>
      </c>
      <c r="I1183" s="3">
        <f>HLOOKUP($C1183,'Параметры ПФ'!$F$3:$K$4,2,FALSE)</f>
        <v>155.04</v>
      </c>
      <c r="J1183" s="3">
        <f t="shared" si="90"/>
        <v>4957.12</v>
      </c>
      <c r="K1183" s="4">
        <f>IF(J1183&lt;'Параметры ПФ'!$N$7+0.01,'Стандартные программы'!J1183,ROUNDDOWN('Параметры ПФ'!$N$7/IF(H1183=0,I1183,IF(I1183&gt;H1183,H1183,I1183)),0)*IF(H1183=0,I1183,IF(I1183&gt;H1183,H1183,I1183)))</f>
        <v>4957.12</v>
      </c>
      <c r="L1183" s="3">
        <f t="shared" si="91"/>
        <v>74356.800000000003</v>
      </c>
      <c r="M1183" s="25">
        <f>IF(J1183&lt;'Параметры ПФ'!$N$7+0.01,E1183*F1183*G1183,ROUNDDOWN('Параметры ПФ'!$N$7/IF(H1183=0,I1183,IF(I1183&gt;H1183,H1183,I1183)),0)*G1183)</f>
        <v>480</v>
      </c>
      <c r="N1183" s="19">
        <f t="shared" si="92"/>
        <v>0</v>
      </c>
      <c r="O1183" s="66" t="b">
        <f t="shared" si="93"/>
        <v>1</v>
      </c>
      <c r="P1183" s="67">
        <f t="shared" si="94"/>
        <v>72</v>
      </c>
    </row>
    <row r="1184" spans="1:16" x14ac:dyDescent="0.45">
      <c r="A1184" s="90" t="s">
        <v>75</v>
      </c>
      <c r="B1184" s="90" t="s">
        <v>627</v>
      </c>
      <c r="C1184" s="90" t="s">
        <v>2</v>
      </c>
      <c r="D1184" s="91">
        <v>36</v>
      </c>
      <c r="E1184" s="91">
        <v>16</v>
      </c>
      <c r="F1184" s="92">
        <v>2</v>
      </c>
      <c r="G1184" s="92">
        <v>15</v>
      </c>
      <c r="H1184" s="68">
        <f t="array" ref="H1184">INDEX('Нормативные затраты по МЗ'!$C$2:$C$132,MATCH(A1184&amp;C1184,'Нормативные затраты по МЗ'!$A$2:$A$132&amp;'Нормативные затраты по МЗ'!$B$2:$B$132,0))</f>
        <v>154.91</v>
      </c>
      <c r="I1184" s="3">
        <f>HLOOKUP($C1184,'Параметры ПФ'!$F$3:$K$4,2,FALSE)</f>
        <v>155.04</v>
      </c>
      <c r="J1184" s="3">
        <f t="shared" si="90"/>
        <v>4957.12</v>
      </c>
      <c r="K1184" s="4">
        <f>IF(J1184&lt;'Параметры ПФ'!$N$7+0.01,'Стандартные программы'!J1184,ROUNDDOWN('Параметры ПФ'!$N$7/IF(H1184=0,I1184,IF(I1184&gt;H1184,H1184,I1184)),0)*IF(H1184=0,I1184,IF(I1184&gt;H1184,H1184,I1184)))</f>
        <v>4957.12</v>
      </c>
      <c r="L1184" s="3">
        <f t="shared" si="91"/>
        <v>74356.800000000003</v>
      </c>
      <c r="M1184" s="25">
        <f>IF(J1184&lt;'Параметры ПФ'!$N$7+0.01,E1184*F1184*G1184,ROUNDDOWN('Параметры ПФ'!$N$7/IF(H1184=0,I1184,IF(I1184&gt;H1184,H1184,I1184)),0)*G1184)</f>
        <v>480</v>
      </c>
      <c r="N1184" s="19">
        <f t="shared" si="92"/>
        <v>0</v>
      </c>
      <c r="O1184" s="66" t="b">
        <f t="shared" si="93"/>
        <v>1</v>
      </c>
      <c r="P1184" s="67">
        <f t="shared" si="94"/>
        <v>72</v>
      </c>
    </row>
    <row r="1185" spans="1:16" x14ac:dyDescent="0.45">
      <c r="A1185" s="90" t="s">
        <v>75</v>
      </c>
      <c r="B1185" s="90" t="s">
        <v>628</v>
      </c>
      <c r="C1185" s="90" t="s">
        <v>2</v>
      </c>
      <c r="D1185" s="91">
        <v>36</v>
      </c>
      <c r="E1185" s="91">
        <v>16</v>
      </c>
      <c r="F1185" s="92">
        <v>2</v>
      </c>
      <c r="G1185" s="92">
        <v>15</v>
      </c>
      <c r="H1185" s="68">
        <f t="array" ref="H1185">INDEX('Нормативные затраты по МЗ'!$C$2:$C$132,MATCH(A1185&amp;C1185,'Нормативные затраты по МЗ'!$A$2:$A$132&amp;'Нормативные затраты по МЗ'!$B$2:$B$132,0))</f>
        <v>154.91</v>
      </c>
      <c r="I1185" s="3">
        <f>HLOOKUP($C1185,'Параметры ПФ'!$F$3:$K$4,2,FALSE)</f>
        <v>155.04</v>
      </c>
      <c r="J1185" s="3">
        <f t="shared" si="90"/>
        <v>4957.12</v>
      </c>
      <c r="K1185" s="4">
        <f>IF(J1185&lt;'Параметры ПФ'!$N$7+0.01,'Стандартные программы'!J1185,ROUNDDOWN('Параметры ПФ'!$N$7/IF(H1185=0,I1185,IF(I1185&gt;H1185,H1185,I1185)),0)*IF(H1185=0,I1185,IF(I1185&gt;H1185,H1185,I1185)))</f>
        <v>4957.12</v>
      </c>
      <c r="L1185" s="3">
        <f t="shared" si="91"/>
        <v>74356.800000000003</v>
      </c>
      <c r="M1185" s="25">
        <f>IF(J1185&lt;'Параметры ПФ'!$N$7+0.01,E1185*F1185*G1185,ROUNDDOWN('Параметры ПФ'!$N$7/IF(H1185=0,I1185,IF(I1185&gt;H1185,H1185,I1185)),0)*G1185)</f>
        <v>480</v>
      </c>
      <c r="N1185" s="19">
        <f t="shared" si="92"/>
        <v>0</v>
      </c>
      <c r="O1185" s="66" t="b">
        <f t="shared" si="93"/>
        <v>1</v>
      </c>
      <c r="P1185" s="67">
        <f t="shared" si="94"/>
        <v>72</v>
      </c>
    </row>
    <row r="1186" spans="1:16" x14ac:dyDescent="0.45">
      <c r="A1186" s="90" t="s">
        <v>75</v>
      </c>
      <c r="B1186" s="90" t="s">
        <v>629</v>
      </c>
      <c r="C1186" s="90" t="s">
        <v>2</v>
      </c>
      <c r="D1186" s="91">
        <v>36</v>
      </c>
      <c r="E1186" s="91">
        <v>16</v>
      </c>
      <c r="F1186" s="92">
        <v>2</v>
      </c>
      <c r="G1186" s="92">
        <v>15</v>
      </c>
      <c r="H1186" s="68">
        <f t="array" ref="H1186">INDEX('Нормативные затраты по МЗ'!$C$2:$C$132,MATCH(A1186&amp;C1186,'Нормативные затраты по МЗ'!$A$2:$A$132&amp;'Нормативные затраты по МЗ'!$B$2:$B$132,0))</f>
        <v>154.91</v>
      </c>
      <c r="I1186" s="3">
        <f>HLOOKUP($C1186,'Параметры ПФ'!$F$3:$K$4,2,FALSE)</f>
        <v>155.04</v>
      </c>
      <c r="J1186" s="3">
        <f t="shared" si="90"/>
        <v>4957.12</v>
      </c>
      <c r="K1186" s="4">
        <f>IF(J1186&lt;'Параметры ПФ'!$N$7+0.01,'Стандартные программы'!J1186,ROUNDDOWN('Параметры ПФ'!$N$7/IF(H1186=0,I1186,IF(I1186&gt;H1186,H1186,I1186)),0)*IF(H1186=0,I1186,IF(I1186&gt;H1186,H1186,I1186)))</f>
        <v>4957.12</v>
      </c>
      <c r="L1186" s="3">
        <f t="shared" si="91"/>
        <v>74356.800000000003</v>
      </c>
      <c r="M1186" s="25">
        <f>IF(J1186&lt;'Параметры ПФ'!$N$7+0.01,E1186*F1186*G1186,ROUNDDOWN('Параметры ПФ'!$N$7/IF(H1186=0,I1186,IF(I1186&gt;H1186,H1186,I1186)),0)*G1186)</f>
        <v>480</v>
      </c>
      <c r="N1186" s="19">
        <f t="shared" si="92"/>
        <v>0</v>
      </c>
      <c r="O1186" s="66" t="b">
        <f t="shared" si="93"/>
        <v>1</v>
      </c>
      <c r="P1186" s="67">
        <f t="shared" si="94"/>
        <v>72</v>
      </c>
    </row>
    <row r="1187" spans="1:16" x14ac:dyDescent="0.45">
      <c r="A1187" s="90" t="s">
        <v>75</v>
      </c>
      <c r="B1187" s="90" t="s">
        <v>630</v>
      </c>
      <c r="C1187" s="90" t="s">
        <v>2</v>
      </c>
      <c r="D1187" s="91">
        <v>36</v>
      </c>
      <c r="E1187" s="91">
        <v>16</v>
      </c>
      <c r="F1187" s="92">
        <v>2</v>
      </c>
      <c r="G1187" s="92">
        <v>15</v>
      </c>
      <c r="H1187" s="68">
        <f t="array" ref="H1187">INDEX('Нормативные затраты по МЗ'!$C$2:$C$132,MATCH(A1187&amp;C1187,'Нормативные затраты по МЗ'!$A$2:$A$132&amp;'Нормативные затраты по МЗ'!$B$2:$B$132,0))</f>
        <v>154.91</v>
      </c>
      <c r="I1187" s="3">
        <f>HLOOKUP($C1187,'Параметры ПФ'!$F$3:$K$4,2,FALSE)</f>
        <v>155.04</v>
      </c>
      <c r="J1187" s="3">
        <f t="shared" si="90"/>
        <v>4957.12</v>
      </c>
      <c r="K1187" s="4">
        <f>IF(J1187&lt;'Параметры ПФ'!$N$7+0.01,'Стандартные программы'!J1187,ROUNDDOWN('Параметры ПФ'!$N$7/IF(H1187=0,I1187,IF(I1187&gt;H1187,H1187,I1187)),0)*IF(H1187=0,I1187,IF(I1187&gt;H1187,H1187,I1187)))</f>
        <v>4957.12</v>
      </c>
      <c r="L1187" s="3">
        <f t="shared" si="91"/>
        <v>74356.800000000003</v>
      </c>
      <c r="M1187" s="25">
        <f>IF(J1187&lt;'Параметры ПФ'!$N$7+0.01,E1187*F1187*G1187,ROUNDDOWN('Параметры ПФ'!$N$7/IF(H1187=0,I1187,IF(I1187&gt;H1187,H1187,I1187)),0)*G1187)</f>
        <v>480</v>
      </c>
      <c r="N1187" s="19">
        <f t="shared" si="92"/>
        <v>0</v>
      </c>
      <c r="O1187" s="66" t="b">
        <f t="shared" si="93"/>
        <v>1</v>
      </c>
      <c r="P1187" s="67">
        <f t="shared" si="94"/>
        <v>72</v>
      </c>
    </row>
    <row r="1188" spans="1:16" x14ac:dyDescent="0.45">
      <c r="A1188" s="90" t="s">
        <v>75</v>
      </c>
      <c r="B1188" s="90" t="s">
        <v>631</v>
      </c>
      <c r="C1188" s="90" t="s">
        <v>2</v>
      </c>
      <c r="D1188" s="91">
        <v>36</v>
      </c>
      <c r="E1188" s="91">
        <v>16</v>
      </c>
      <c r="F1188" s="92">
        <v>2</v>
      </c>
      <c r="G1188" s="92">
        <v>15</v>
      </c>
      <c r="H1188" s="68">
        <f t="array" ref="H1188">INDEX('Нормативные затраты по МЗ'!$C$2:$C$132,MATCH(A1188&amp;C1188,'Нормативные затраты по МЗ'!$A$2:$A$132&amp;'Нормативные затраты по МЗ'!$B$2:$B$132,0))</f>
        <v>154.91</v>
      </c>
      <c r="I1188" s="3">
        <f>HLOOKUP($C1188,'Параметры ПФ'!$F$3:$K$4,2,FALSE)</f>
        <v>155.04</v>
      </c>
      <c r="J1188" s="3">
        <f t="shared" si="90"/>
        <v>4957.12</v>
      </c>
      <c r="K1188" s="4">
        <f>IF(J1188&lt;'Параметры ПФ'!$N$7+0.01,'Стандартные программы'!J1188,ROUNDDOWN('Параметры ПФ'!$N$7/IF(H1188=0,I1188,IF(I1188&gt;H1188,H1188,I1188)),0)*IF(H1188=0,I1188,IF(I1188&gt;H1188,H1188,I1188)))</f>
        <v>4957.12</v>
      </c>
      <c r="L1188" s="3">
        <f t="shared" si="91"/>
        <v>74356.800000000003</v>
      </c>
      <c r="M1188" s="25">
        <f>IF(J1188&lt;'Параметры ПФ'!$N$7+0.01,E1188*F1188*G1188,ROUNDDOWN('Параметры ПФ'!$N$7/IF(H1188=0,I1188,IF(I1188&gt;H1188,H1188,I1188)),0)*G1188)</f>
        <v>480</v>
      </c>
      <c r="N1188" s="19">
        <f t="shared" si="92"/>
        <v>0</v>
      </c>
      <c r="O1188" s="66" t="b">
        <f t="shared" si="93"/>
        <v>1</v>
      </c>
      <c r="P1188" s="67">
        <f t="shared" si="94"/>
        <v>72</v>
      </c>
    </row>
    <row r="1189" spans="1:16" x14ac:dyDescent="0.45">
      <c r="A1189" s="90" t="s">
        <v>75</v>
      </c>
      <c r="B1189" s="90" t="s">
        <v>632</v>
      </c>
      <c r="C1189" s="90" t="s">
        <v>2</v>
      </c>
      <c r="D1189" s="91">
        <v>36</v>
      </c>
      <c r="E1189" s="91">
        <v>16</v>
      </c>
      <c r="F1189" s="92">
        <v>2</v>
      </c>
      <c r="G1189" s="92">
        <v>15</v>
      </c>
      <c r="H1189" s="68">
        <f t="array" ref="H1189">INDEX('Нормативные затраты по МЗ'!$C$2:$C$132,MATCH(A1189&amp;C1189,'Нормативные затраты по МЗ'!$A$2:$A$132&amp;'Нормативные затраты по МЗ'!$B$2:$B$132,0))</f>
        <v>154.91</v>
      </c>
      <c r="I1189" s="3">
        <f>HLOOKUP($C1189,'Параметры ПФ'!$F$3:$K$4,2,FALSE)</f>
        <v>155.04</v>
      </c>
      <c r="J1189" s="3">
        <f t="shared" si="90"/>
        <v>4957.12</v>
      </c>
      <c r="K1189" s="4">
        <f>IF(J1189&lt;'Параметры ПФ'!$N$7+0.01,'Стандартные программы'!J1189,ROUNDDOWN('Параметры ПФ'!$N$7/IF(H1189=0,I1189,IF(I1189&gt;H1189,H1189,I1189)),0)*IF(H1189=0,I1189,IF(I1189&gt;H1189,H1189,I1189)))</f>
        <v>4957.12</v>
      </c>
      <c r="L1189" s="3">
        <f t="shared" si="91"/>
        <v>74356.800000000003</v>
      </c>
      <c r="M1189" s="25">
        <f>IF(J1189&lt;'Параметры ПФ'!$N$7+0.01,E1189*F1189*G1189,ROUNDDOWN('Параметры ПФ'!$N$7/IF(H1189=0,I1189,IF(I1189&gt;H1189,H1189,I1189)),0)*G1189)</f>
        <v>480</v>
      </c>
      <c r="N1189" s="19">
        <f t="shared" si="92"/>
        <v>0</v>
      </c>
      <c r="O1189" s="66" t="b">
        <f t="shared" si="93"/>
        <v>1</v>
      </c>
      <c r="P1189" s="67">
        <f t="shared" si="94"/>
        <v>72</v>
      </c>
    </row>
    <row r="1190" spans="1:16" x14ac:dyDescent="0.45">
      <c r="A1190" s="90" t="s">
        <v>75</v>
      </c>
      <c r="B1190" s="90" t="s">
        <v>2338</v>
      </c>
      <c r="C1190" s="90" t="s">
        <v>2</v>
      </c>
      <c r="D1190" s="91">
        <v>36</v>
      </c>
      <c r="E1190" s="91">
        <v>16</v>
      </c>
      <c r="F1190" s="92">
        <v>2</v>
      </c>
      <c r="G1190" s="92">
        <v>15</v>
      </c>
      <c r="H1190" s="68">
        <f t="array" ref="H1190">INDEX('Нормативные затраты по МЗ'!$C$2:$C$132,MATCH(A1190&amp;C1190,'Нормативные затраты по МЗ'!$A$2:$A$132&amp;'Нормативные затраты по МЗ'!$B$2:$B$132,0))</f>
        <v>154.91</v>
      </c>
      <c r="I1190" s="3">
        <f>HLOOKUP($C1190,'Параметры ПФ'!$F$3:$K$4,2,FALSE)</f>
        <v>155.04</v>
      </c>
      <c r="J1190" s="3">
        <f t="shared" si="90"/>
        <v>4957.12</v>
      </c>
      <c r="K1190" s="4">
        <f>IF(J1190&lt;'Параметры ПФ'!$N$7+0.01,'Стандартные программы'!J1190,ROUNDDOWN('Параметры ПФ'!$N$7/IF(H1190=0,I1190,IF(I1190&gt;H1190,H1190,I1190)),0)*IF(H1190=0,I1190,IF(I1190&gt;H1190,H1190,I1190)))</f>
        <v>4957.12</v>
      </c>
      <c r="L1190" s="3">
        <f t="shared" si="91"/>
        <v>74356.800000000003</v>
      </c>
      <c r="M1190" s="25">
        <f>IF(J1190&lt;'Параметры ПФ'!$N$7+0.01,E1190*F1190*G1190,ROUNDDOWN('Параметры ПФ'!$N$7/IF(H1190=0,I1190,IF(I1190&gt;H1190,H1190,I1190)),0)*G1190)</f>
        <v>480</v>
      </c>
      <c r="N1190" s="19">
        <f t="shared" si="92"/>
        <v>0</v>
      </c>
      <c r="O1190" s="66" t="b">
        <f t="shared" si="93"/>
        <v>1</v>
      </c>
      <c r="P1190" s="67">
        <f t="shared" si="94"/>
        <v>72</v>
      </c>
    </row>
    <row r="1191" spans="1:16" x14ac:dyDescent="0.45">
      <c r="A1191" s="90" t="s">
        <v>75</v>
      </c>
      <c r="B1191" s="90" t="s">
        <v>2342</v>
      </c>
      <c r="C1191" s="90" t="s">
        <v>2</v>
      </c>
      <c r="D1191" s="91">
        <v>36</v>
      </c>
      <c r="E1191" s="91">
        <v>16</v>
      </c>
      <c r="F1191" s="92">
        <v>2</v>
      </c>
      <c r="G1191" s="92">
        <v>20</v>
      </c>
      <c r="H1191" s="68">
        <f t="array" ref="H1191">INDEX('Нормативные затраты по МЗ'!$C$2:$C$132,MATCH(A1191&amp;C1191,'Нормативные затраты по МЗ'!$A$2:$A$132&amp;'Нормативные затраты по МЗ'!$B$2:$B$132,0))</f>
        <v>154.91</v>
      </c>
      <c r="I1191" s="3">
        <f>HLOOKUP($C1191,'Параметры ПФ'!$F$3:$K$4,2,FALSE)</f>
        <v>155.04</v>
      </c>
      <c r="J1191" s="3">
        <f t="shared" si="90"/>
        <v>4957.12</v>
      </c>
      <c r="K1191" s="4">
        <f>IF(J1191&lt;'Параметры ПФ'!$N$7+0.01,'Стандартные программы'!J1191,ROUNDDOWN('Параметры ПФ'!$N$7/IF(H1191=0,I1191,IF(I1191&gt;H1191,H1191,I1191)),0)*IF(H1191=0,I1191,IF(I1191&gt;H1191,H1191,I1191)))</f>
        <v>4957.12</v>
      </c>
      <c r="L1191" s="3">
        <f t="shared" si="91"/>
        <v>99142.399999999994</v>
      </c>
      <c r="M1191" s="25">
        <f>IF(J1191&lt;'Параметры ПФ'!$N$7+0.01,E1191*F1191*G1191,ROUNDDOWN('Параметры ПФ'!$N$7/IF(H1191=0,I1191,IF(I1191&gt;H1191,H1191,I1191)),0)*G1191)</f>
        <v>640</v>
      </c>
      <c r="N1191" s="19">
        <f t="shared" si="92"/>
        <v>0</v>
      </c>
      <c r="O1191" s="66" t="b">
        <f t="shared" si="93"/>
        <v>1</v>
      </c>
      <c r="P1191" s="67">
        <f t="shared" si="94"/>
        <v>72</v>
      </c>
    </row>
    <row r="1192" spans="1:16" x14ac:dyDescent="0.45">
      <c r="A1192" s="90" t="s">
        <v>75</v>
      </c>
      <c r="B1192" s="90" t="s">
        <v>633</v>
      </c>
      <c r="C1192" s="90" t="s">
        <v>2</v>
      </c>
      <c r="D1192" s="91">
        <v>36</v>
      </c>
      <c r="E1192" s="91">
        <v>16</v>
      </c>
      <c r="F1192" s="92">
        <v>2</v>
      </c>
      <c r="G1192" s="92">
        <v>20</v>
      </c>
      <c r="H1192" s="68">
        <f t="array" ref="H1192">INDEX('Нормативные затраты по МЗ'!$C$2:$C$132,MATCH(A1192&amp;C1192,'Нормативные затраты по МЗ'!$A$2:$A$132&amp;'Нормативные затраты по МЗ'!$B$2:$B$132,0))</f>
        <v>154.91</v>
      </c>
      <c r="I1192" s="3">
        <f>HLOOKUP($C1192,'Параметры ПФ'!$F$3:$K$4,2,FALSE)</f>
        <v>155.04</v>
      </c>
      <c r="J1192" s="3">
        <f t="shared" si="90"/>
        <v>4957.12</v>
      </c>
      <c r="K1192" s="4">
        <f>IF(J1192&lt;'Параметры ПФ'!$N$7+0.01,'Стандартные программы'!J1192,ROUNDDOWN('Параметры ПФ'!$N$7/IF(H1192=0,I1192,IF(I1192&gt;H1192,H1192,I1192)),0)*IF(H1192=0,I1192,IF(I1192&gt;H1192,H1192,I1192)))</f>
        <v>4957.12</v>
      </c>
      <c r="L1192" s="3">
        <f t="shared" si="91"/>
        <v>99142.399999999994</v>
      </c>
      <c r="M1192" s="25">
        <f>IF(J1192&lt;'Параметры ПФ'!$N$7+0.01,E1192*F1192*G1192,ROUNDDOWN('Параметры ПФ'!$N$7/IF(H1192=0,I1192,IF(I1192&gt;H1192,H1192,I1192)),0)*G1192)</f>
        <v>640</v>
      </c>
      <c r="N1192" s="19">
        <f t="shared" si="92"/>
        <v>0</v>
      </c>
      <c r="O1192" s="66" t="b">
        <f t="shared" si="93"/>
        <v>1</v>
      </c>
      <c r="P1192" s="67">
        <f t="shared" si="94"/>
        <v>72</v>
      </c>
    </row>
    <row r="1193" spans="1:16" x14ac:dyDescent="0.45">
      <c r="A1193" s="90" t="s">
        <v>75</v>
      </c>
      <c r="B1193" s="90" t="s">
        <v>634</v>
      </c>
      <c r="C1193" s="90" t="s">
        <v>1</v>
      </c>
      <c r="D1193" s="91">
        <v>36</v>
      </c>
      <c r="E1193" s="91">
        <v>16</v>
      </c>
      <c r="F1193" s="92">
        <v>2</v>
      </c>
      <c r="G1193" s="122">
        <v>20</v>
      </c>
      <c r="H1193" s="68">
        <f t="array" ref="H1193">INDEX('Нормативные затраты по МЗ'!$C$2:$C$132,MATCH(A1193&amp;C1193,'Нормативные затраты по МЗ'!$A$2:$A$132&amp;'Нормативные затраты по МЗ'!$B$2:$B$132,0))</f>
        <v>154.91</v>
      </c>
      <c r="I1193" s="3">
        <f>HLOOKUP($C1193,'Параметры ПФ'!$F$3:$K$4,2,FALSE)</f>
        <v>155.04</v>
      </c>
      <c r="J1193" s="3">
        <f t="shared" si="90"/>
        <v>4957.12</v>
      </c>
      <c r="K1193" s="4">
        <f>IF(J1193&lt;'Параметры ПФ'!$N$7+0.01,'Стандартные программы'!J1193,ROUNDDOWN('Параметры ПФ'!$N$7/IF(H1193=0,I1193,IF(I1193&gt;H1193,H1193,I1193)),0)*IF(H1193=0,I1193,IF(I1193&gt;H1193,H1193,I1193)))</f>
        <v>4957.12</v>
      </c>
      <c r="L1193" s="3">
        <f t="shared" si="91"/>
        <v>99142.399999999994</v>
      </c>
      <c r="M1193" s="25">
        <f>IF(J1193&lt;'Параметры ПФ'!$N$7+0.01,E1193*F1193*G1193,ROUNDDOWN('Параметры ПФ'!$N$7/IF(H1193=0,I1193,IF(I1193&gt;H1193,H1193,I1193)),0)*G1193)</f>
        <v>640</v>
      </c>
      <c r="N1193" s="19">
        <f t="shared" si="92"/>
        <v>0</v>
      </c>
      <c r="O1193" s="66" t="b">
        <f t="shared" si="93"/>
        <v>1</v>
      </c>
      <c r="P1193" s="67">
        <f t="shared" si="94"/>
        <v>72</v>
      </c>
    </row>
    <row r="1194" spans="1:16" x14ac:dyDescent="0.45">
      <c r="A1194" s="90" t="s">
        <v>75</v>
      </c>
      <c r="B1194" s="90" t="s">
        <v>635</v>
      </c>
      <c r="C1194" s="90" t="s">
        <v>1</v>
      </c>
      <c r="D1194" s="91">
        <v>36</v>
      </c>
      <c r="E1194" s="91">
        <v>16</v>
      </c>
      <c r="F1194" s="92">
        <v>2</v>
      </c>
      <c r="G1194" s="122">
        <v>20</v>
      </c>
      <c r="H1194" s="68">
        <f t="array" ref="H1194">INDEX('Нормативные затраты по МЗ'!$C$2:$C$132,MATCH(A1194&amp;C1194,'Нормативные затраты по МЗ'!$A$2:$A$132&amp;'Нормативные затраты по МЗ'!$B$2:$B$132,0))</f>
        <v>154.91</v>
      </c>
      <c r="I1194" s="3">
        <f>HLOOKUP($C1194,'Параметры ПФ'!$F$3:$K$4,2,FALSE)</f>
        <v>155.04</v>
      </c>
      <c r="J1194" s="3">
        <f t="shared" si="90"/>
        <v>4957.12</v>
      </c>
      <c r="K1194" s="4">
        <f>IF(J1194&lt;'Параметры ПФ'!$N$7+0.01,'Стандартные программы'!J1194,ROUNDDOWN('Параметры ПФ'!$N$7/IF(H1194=0,I1194,IF(I1194&gt;H1194,H1194,I1194)),0)*IF(H1194=0,I1194,IF(I1194&gt;H1194,H1194,I1194)))</f>
        <v>4957.12</v>
      </c>
      <c r="L1194" s="3">
        <f t="shared" si="91"/>
        <v>99142.399999999994</v>
      </c>
      <c r="M1194" s="25">
        <f>IF(J1194&lt;'Параметры ПФ'!$N$7+0.01,E1194*F1194*G1194,ROUNDDOWN('Параметры ПФ'!$N$7/IF(H1194=0,I1194,IF(I1194&gt;H1194,H1194,I1194)),0)*G1194)</f>
        <v>640</v>
      </c>
      <c r="N1194" s="19">
        <f t="shared" si="92"/>
        <v>0</v>
      </c>
      <c r="O1194" s="66" t="b">
        <f t="shared" si="93"/>
        <v>1</v>
      </c>
      <c r="P1194" s="67">
        <f t="shared" si="94"/>
        <v>72</v>
      </c>
    </row>
    <row r="1195" spans="1:16" x14ac:dyDescent="0.45">
      <c r="A1195" s="90" t="s">
        <v>75</v>
      </c>
      <c r="B1195" s="90" t="s">
        <v>636</v>
      </c>
      <c r="C1195" s="90" t="s">
        <v>1</v>
      </c>
      <c r="D1195" s="91">
        <v>36</v>
      </c>
      <c r="E1195" s="91">
        <v>16</v>
      </c>
      <c r="F1195" s="92">
        <v>2</v>
      </c>
      <c r="G1195" s="122">
        <v>20</v>
      </c>
      <c r="H1195" s="68">
        <f t="array" ref="H1195">INDEX('Нормативные затраты по МЗ'!$C$2:$C$132,MATCH(A1195&amp;C1195,'Нормативные затраты по МЗ'!$A$2:$A$132&amp;'Нормативные затраты по МЗ'!$B$2:$B$132,0))</f>
        <v>154.91</v>
      </c>
      <c r="I1195" s="3">
        <f>HLOOKUP($C1195,'Параметры ПФ'!$F$3:$K$4,2,FALSE)</f>
        <v>155.04</v>
      </c>
      <c r="J1195" s="3">
        <f t="shared" si="90"/>
        <v>4957.12</v>
      </c>
      <c r="K1195" s="4">
        <f>IF(J1195&lt;'Параметры ПФ'!$N$7+0.01,'Стандартные программы'!J1195,ROUNDDOWN('Параметры ПФ'!$N$7/IF(H1195=0,I1195,IF(I1195&gt;H1195,H1195,I1195)),0)*IF(H1195=0,I1195,IF(I1195&gt;H1195,H1195,I1195)))</f>
        <v>4957.12</v>
      </c>
      <c r="L1195" s="3">
        <f t="shared" si="91"/>
        <v>99142.399999999994</v>
      </c>
      <c r="M1195" s="25">
        <f>IF(J1195&lt;'Параметры ПФ'!$N$7+0.01,E1195*F1195*G1195,ROUNDDOWN('Параметры ПФ'!$N$7/IF(H1195=0,I1195,IF(I1195&gt;H1195,H1195,I1195)),0)*G1195)</f>
        <v>640</v>
      </c>
      <c r="N1195" s="19">
        <f t="shared" si="92"/>
        <v>0</v>
      </c>
      <c r="O1195" s="66" t="b">
        <f t="shared" si="93"/>
        <v>1</v>
      </c>
      <c r="P1195" s="67">
        <f t="shared" si="94"/>
        <v>72</v>
      </c>
    </row>
    <row r="1196" spans="1:16" x14ac:dyDescent="0.45">
      <c r="A1196" s="90" t="s">
        <v>75</v>
      </c>
      <c r="B1196" s="90" t="s">
        <v>637</v>
      </c>
      <c r="C1196" s="90" t="s">
        <v>1</v>
      </c>
      <c r="D1196" s="91">
        <v>36</v>
      </c>
      <c r="E1196" s="91">
        <v>16</v>
      </c>
      <c r="F1196" s="92">
        <v>2</v>
      </c>
      <c r="G1196" s="122">
        <v>20</v>
      </c>
      <c r="H1196" s="68">
        <f t="array" ref="H1196">INDEX('Нормативные затраты по МЗ'!$C$2:$C$132,MATCH(A1196&amp;C1196,'Нормативные затраты по МЗ'!$A$2:$A$132&amp;'Нормативные затраты по МЗ'!$B$2:$B$132,0))</f>
        <v>154.91</v>
      </c>
      <c r="I1196" s="3">
        <f>HLOOKUP($C1196,'Параметры ПФ'!$F$3:$K$4,2,FALSE)</f>
        <v>155.04</v>
      </c>
      <c r="J1196" s="3">
        <f t="shared" si="90"/>
        <v>4957.12</v>
      </c>
      <c r="K1196" s="4">
        <f>IF(J1196&lt;'Параметры ПФ'!$N$7+0.01,'Стандартные программы'!J1196,ROUNDDOWN('Параметры ПФ'!$N$7/IF(H1196=0,I1196,IF(I1196&gt;H1196,H1196,I1196)),0)*IF(H1196=0,I1196,IF(I1196&gt;H1196,H1196,I1196)))</f>
        <v>4957.12</v>
      </c>
      <c r="L1196" s="3">
        <f t="shared" si="91"/>
        <v>99142.399999999994</v>
      </c>
      <c r="M1196" s="25">
        <f>IF(J1196&lt;'Параметры ПФ'!$N$7+0.01,E1196*F1196*G1196,ROUNDDOWN('Параметры ПФ'!$N$7/IF(H1196=0,I1196,IF(I1196&gt;H1196,H1196,I1196)),0)*G1196)</f>
        <v>640</v>
      </c>
      <c r="N1196" s="19">
        <f t="shared" si="92"/>
        <v>0</v>
      </c>
      <c r="O1196" s="66" t="b">
        <f t="shared" si="93"/>
        <v>1</v>
      </c>
      <c r="P1196" s="67">
        <f t="shared" si="94"/>
        <v>72</v>
      </c>
    </row>
    <row r="1197" spans="1:16" x14ac:dyDescent="0.45">
      <c r="A1197" s="90" t="s">
        <v>75</v>
      </c>
      <c r="B1197" s="90" t="s">
        <v>638</v>
      </c>
      <c r="C1197" s="90" t="s">
        <v>1</v>
      </c>
      <c r="D1197" s="91">
        <v>36</v>
      </c>
      <c r="E1197" s="91">
        <v>16</v>
      </c>
      <c r="F1197" s="92">
        <v>2</v>
      </c>
      <c r="G1197" s="122">
        <v>20</v>
      </c>
      <c r="H1197" s="68">
        <f t="array" ref="H1197">INDEX('Нормативные затраты по МЗ'!$C$2:$C$132,MATCH(A1197&amp;C1197,'Нормативные затраты по МЗ'!$A$2:$A$132&amp;'Нормативные затраты по МЗ'!$B$2:$B$132,0))</f>
        <v>154.91</v>
      </c>
      <c r="I1197" s="3">
        <f>HLOOKUP($C1197,'Параметры ПФ'!$F$3:$K$4,2,FALSE)</f>
        <v>155.04</v>
      </c>
      <c r="J1197" s="3">
        <f t="shared" si="90"/>
        <v>4957.12</v>
      </c>
      <c r="K1197" s="4">
        <f>IF(J1197&lt;'Параметры ПФ'!$N$7+0.01,'Стандартные программы'!J1197,ROUNDDOWN('Параметры ПФ'!$N$7/IF(H1197=0,I1197,IF(I1197&gt;H1197,H1197,I1197)),0)*IF(H1197=0,I1197,IF(I1197&gt;H1197,H1197,I1197)))</f>
        <v>4957.12</v>
      </c>
      <c r="L1197" s="3">
        <f t="shared" si="91"/>
        <v>99142.399999999994</v>
      </c>
      <c r="M1197" s="25">
        <f>IF(J1197&lt;'Параметры ПФ'!$N$7+0.01,E1197*F1197*G1197,ROUNDDOWN('Параметры ПФ'!$N$7/IF(H1197=0,I1197,IF(I1197&gt;H1197,H1197,I1197)),0)*G1197)</f>
        <v>640</v>
      </c>
      <c r="N1197" s="19">
        <f t="shared" si="92"/>
        <v>0</v>
      </c>
      <c r="O1197" s="66" t="b">
        <f t="shared" si="93"/>
        <v>1</v>
      </c>
      <c r="P1197" s="67">
        <f t="shared" si="94"/>
        <v>72</v>
      </c>
    </row>
    <row r="1198" spans="1:16" x14ac:dyDescent="0.45">
      <c r="A1198" s="90" t="s">
        <v>75</v>
      </c>
      <c r="B1198" s="90" t="s">
        <v>639</v>
      </c>
      <c r="C1198" s="90" t="s">
        <v>1</v>
      </c>
      <c r="D1198" s="91">
        <v>36</v>
      </c>
      <c r="E1198" s="91">
        <v>16</v>
      </c>
      <c r="F1198" s="92">
        <v>2</v>
      </c>
      <c r="G1198" s="122">
        <v>20</v>
      </c>
      <c r="H1198" s="68">
        <f t="array" ref="H1198">INDEX('Нормативные затраты по МЗ'!$C$2:$C$132,MATCH(A1198&amp;C1198,'Нормативные затраты по МЗ'!$A$2:$A$132&amp;'Нормативные затраты по МЗ'!$B$2:$B$132,0))</f>
        <v>154.91</v>
      </c>
      <c r="I1198" s="3">
        <f>HLOOKUP($C1198,'Параметры ПФ'!$F$3:$K$4,2,FALSE)</f>
        <v>155.04</v>
      </c>
      <c r="J1198" s="3">
        <f t="shared" si="90"/>
        <v>4957.12</v>
      </c>
      <c r="K1198" s="4">
        <f>IF(J1198&lt;'Параметры ПФ'!$N$7+0.01,'Стандартные программы'!J1198,ROUNDDOWN('Параметры ПФ'!$N$7/IF(H1198=0,I1198,IF(I1198&gt;H1198,H1198,I1198)),0)*IF(H1198=0,I1198,IF(I1198&gt;H1198,H1198,I1198)))</f>
        <v>4957.12</v>
      </c>
      <c r="L1198" s="3">
        <f t="shared" si="91"/>
        <v>99142.399999999994</v>
      </c>
      <c r="M1198" s="25">
        <f>IF(J1198&lt;'Параметры ПФ'!$N$7+0.01,E1198*F1198*G1198,ROUNDDOWN('Параметры ПФ'!$N$7/IF(H1198=0,I1198,IF(I1198&gt;H1198,H1198,I1198)),0)*G1198)</f>
        <v>640</v>
      </c>
      <c r="N1198" s="19">
        <f t="shared" si="92"/>
        <v>0</v>
      </c>
      <c r="O1198" s="66" t="b">
        <f t="shared" si="93"/>
        <v>1</v>
      </c>
      <c r="P1198" s="67">
        <f t="shared" si="94"/>
        <v>72</v>
      </c>
    </row>
    <row r="1199" spans="1:16" x14ac:dyDescent="0.45">
      <c r="A1199" s="90" t="s">
        <v>75</v>
      </c>
      <c r="B1199" s="90" t="s">
        <v>640</v>
      </c>
      <c r="C1199" s="90" t="s">
        <v>15</v>
      </c>
      <c r="D1199" s="91">
        <v>36</v>
      </c>
      <c r="E1199" s="91">
        <v>16</v>
      </c>
      <c r="F1199" s="92">
        <v>2</v>
      </c>
      <c r="G1199" s="122">
        <v>20</v>
      </c>
      <c r="H1199" s="68">
        <f t="array" ref="H1199">INDEX('Нормативные затраты по МЗ'!$C$2:$C$132,MATCH(A1199&amp;C1199,'Нормативные затраты по МЗ'!$A$2:$A$132&amp;'Нормативные затраты по МЗ'!$B$2:$B$132,0))</f>
        <v>154.91</v>
      </c>
      <c r="I1199" s="3">
        <f>HLOOKUP($C1199,'Параметры ПФ'!$F$3:$K$4,2,FALSE)</f>
        <v>155.04</v>
      </c>
      <c r="J1199" s="3">
        <f t="shared" si="90"/>
        <v>4957.12</v>
      </c>
      <c r="K1199" s="4">
        <f>IF(J1199&lt;'Параметры ПФ'!$N$7+0.01,'Стандартные программы'!J1199,ROUNDDOWN('Параметры ПФ'!$N$7/IF(H1199=0,I1199,IF(I1199&gt;H1199,H1199,I1199)),0)*IF(H1199=0,I1199,IF(I1199&gt;H1199,H1199,I1199)))</f>
        <v>4957.12</v>
      </c>
      <c r="L1199" s="3">
        <f t="shared" si="91"/>
        <v>99142.399999999994</v>
      </c>
      <c r="M1199" s="25">
        <f>IF(J1199&lt;'Параметры ПФ'!$N$7+0.01,E1199*F1199*G1199,ROUNDDOWN('Параметры ПФ'!$N$7/IF(H1199=0,I1199,IF(I1199&gt;H1199,H1199,I1199)),0)*G1199)</f>
        <v>640</v>
      </c>
      <c r="N1199" s="19">
        <f t="shared" si="92"/>
        <v>0</v>
      </c>
      <c r="O1199" s="66" t="b">
        <f t="shared" si="93"/>
        <v>1</v>
      </c>
      <c r="P1199" s="67">
        <f t="shared" si="94"/>
        <v>72</v>
      </c>
    </row>
    <row r="1200" spans="1:16" x14ac:dyDescent="0.45">
      <c r="A1200" s="90" t="s">
        <v>75</v>
      </c>
      <c r="B1200" s="90" t="s">
        <v>2339</v>
      </c>
      <c r="C1200" s="90" t="s">
        <v>15</v>
      </c>
      <c r="D1200" s="91">
        <v>36</v>
      </c>
      <c r="E1200" s="91">
        <v>16</v>
      </c>
      <c r="F1200" s="92">
        <v>2</v>
      </c>
      <c r="G1200" s="122">
        <v>20</v>
      </c>
      <c r="H1200" s="68">
        <f t="array" ref="H1200">INDEX('Нормативные затраты по МЗ'!$C$2:$C$132,MATCH(A1200&amp;C1200,'Нормативные затраты по МЗ'!$A$2:$A$132&amp;'Нормативные затраты по МЗ'!$B$2:$B$132,0))</f>
        <v>154.91</v>
      </c>
      <c r="I1200" s="3">
        <f>HLOOKUP($C1200,'Параметры ПФ'!$F$3:$K$4,2,FALSE)</f>
        <v>155.04</v>
      </c>
      <c r="J1200" s="3">
        <f t="shared" si="90"/>
        <v>4957.12</v>
      </c>
      <c r="K1200" s="4">
        <f>IF(J1200&lt;'Параметры ПФ'!$N$7+0.01,'Стандартные программы'!J1200,ROUNDDOWN('Параметры ПФ'!$N$7/IF(H1200=0,I1200,IF(I1200&gt;H1200,H1200,I1200)),0)*IF(H1200=0,I1200,IF(I1200&gt;H1200,H1200,I1200)))</f>
        <v>4957.12</v>
      </c>
      <c r="L1200" s="3">
        <f t="shared" si="91"/>
        <v>99142.399999999994</v>
      </c>
      <c r="M1200" s="25">
        <f>IF(J1200&lt;'Параметры ПФ'!$N$7+0.01,E1200*F1200*G1200,ROUNDDOWN('Параметры ПФ'!$N$7/IF(H1200=0,I1200,IF(I1200&gt;H1200,H1200,I1200)),0)*G1200)</f>
        <v>640</v>
      </c>
      <c r="N1200" s="19">
        <f t="shared" si="92"/>
        <v>0</v>
      </c>
      <c r="O1200" s="66" t="b">
        <f t="shared" si="93"/>
        <v>1</v>
      </c>
      <c r="P1200" s="67">
        <f t="shared" si="94"/>
        <v>72</v>
      </c>
    </row>
    <row r="1201" spans="1:16" x14ac:dyDescent="0.45">
      <c r="A1201" s="90" t="s">
        <v>75</v>
      </c>
      <c r="B1201" s="90" t="s">
        <v>641</v>
      </c>
      <c r="C1201" s="90" t="s">
        <v>15</v>
      </c>
      <c r="D1201" s="91">
        <v>36</v>
      </c>
      <c r="E1201" s="91">
        <v>16</v>
      </c>
      <c r="F1201" s="92">
        <v>2</v>
      </c>
      <c r="G1201" s="122">
        <v>20</v>
      </c>
      <c r="H1201" s="68">
        <f t="array" ref="H1201">INDEX('Нормативные затраты по МЗ'!$C$2:$C$132,MATCH(A1201&amp;C1201,'Нормативные затраты по МЗ'!$A$2:$A$132&amp;'Нормативные затраты по МЗ'!$B$2:$B$132,0))</f>
        <v>154.91</v>
      </c>
      <c r="I1201" s="3">
        <f>HLOOKUP($C1201,'Параметры ПФ'!$F$3:$K$4,2,FALSE)</f>
        <v>155.04</v>
      </c>
      <c r="J1201" s="3">
        <f t="shared" si="90"/>
        <v>4957.12</v>
      </c>
      <c r="K1201" s="4">
        <f>IF(J1201&lt;'Параметры ПФ'!$N$7+0.01,'Стандартные программы'!J1201,ROUNDDOWN('Параметры ПФ'!$N$7/IF(H1201=0,I1201,IF(I1201&gt;H1201,H1201,I1201)),0)*IF(H1201=0,I1201,IF(I1201&gt;H1201,H1201,I1201)))</f>
        <v>4957.12</v>
      </c>
      <c r="L1201" s="3">
        <f t="shared" si="91"/>
        <v>99142.399999999994</v>
      </c>
      <c r="M1201" s="25">
        <f>IF(J1201&lt;'Параметры ПФ'!$N$7+0.01,E1201*F1201*G1201,ROUNDDOWN('Параметры ПФ'!$N$7/IF(H1201=0,I1201,IF(I1201&gt;H1201,H1201,I1201)),0)*G1201)</f>
        <v>640</v>
      </c>
      <c r="N1201" s="19">
        <f t="shared" si="92"/>
        <v>0</v>
      </c>
      <c r="O1201" s="66" t="b">
        <f t="shared" si="93"/>
        <v>1</v>
      </c>
      <c r="P1201" s="67">
        <f t="shared" si="94"/>
        <v>72</v>
      </c>
    </row>
    <row r="1202" spans="1:16" x14ac:dyDescent="0.45">
      <c r="A1202" s="90" t="s">
        <v>75</v>
      </c>
      <c r="B1202" s="90" t="s">
        <v>642</v>
      </c>
      <c r="C1202" s="90" t="s">
        <v>15</v>
      </c>
      <c r="D1202" s="91">
        <v>36</v>
      </c>
      <c r="E1202" s="91">
        <v>16</v>
      </c>
      <c r="F1202" s="92">
        <v>2</v>
      </c>
      <c r="G1202" s="122">
        <v>20</v>
      </c>
      <c r="H1202" s="68">
        <f t="array" ref="H1202">INDEX('Нормативные затраты по МЗ'!$C$2:$C$132,MATCH(A1202&amp;C1202,'Нормативные затраты по МЗ'!$A$2:$A$132&amp;'Нормативные затраты по МЗ'!$B$2:$B$132,0))</f>
        <v>154.91</v>
      </c>
      <c r="I1202" s="3">
        <f>HLOOKUP($C1202,'Параметры ПФ'!$F$3:$K$4,2,FALSE)</f>
        <v>155.04</v>
      </c>
      <c r="J1202" s="3">
        <f t="shared" si="90"/>
        <v>4957.12</v>
      </c>
      <c r="K1202" s="4">
        <f>IF(J1202&lt;'Параметры ПФ'!$N$7+0.01,'Стандартные программы'!J1202,ROUNDDOWN('Параметры ПФ'!$N$7/IF(H1202=0,I1202,IF(I1202&gt;H1202,H1202,I1202)),0)*IF(H1202=0,I1202,IF(I1202&gt;H1202,H1202,I1202)))</f>
        <v>4957.12</v>
      </c>
      <c r="L1202" s="3">
        <f t="shared" si="91"/>
        <v>99142.399999999994</v>
      </c>
      <c r="M1202" s="25">
        <f>IF(J1202&lt;'Параметры ПФ'!$N$7+0.01,E1202*F1202*G1202,ROUNDDOWN('Параметры ПФ'!$N$7/IF(H1202=0,I1202,IF(I1202&gt;H1202,H1202,I1202)),0)*G1202)</f>
        <v>640</v>
      </c>
      <c r="N1202" s="19">
        <f t="shared" si="92"/>
        <v>0</v>
      </c>
      <c r="O1202" s="66" t="b">
        <f t="shared" si="93"/>
        <v>1</v>
      </c>
      <c r="P1202" s="67">
        <f t="shared" si="94"/>
        <v>72</v>
      </c>
    </row>
    <row r="1203" spans="1:16" x14ac:dyDescent="0.45">
      <c r="A1203" s="90" t="s">
        <v>76</v>
      </c>
      <c r="B1203" s="90" t="s">
        <v>670</v>
      </c>
      <c r="C1203" s="90" t="s">
        <v>16</v>
      </c>
      <c r="D1203" s="91">
        <v>36</v>
      </c>
      <c r="E1203" s="91">
        <v>20</v>
      </c>
      <c r="F1203" s="92">
        <v>2</v>
      </c>
      <c r="G1203" s="93">
        <v>10</v>
      </c>
      <c r="H1203" s="68">
        <f t="array" ref="H1203">INDEX('Нормативные затраты по МЗ'!$C$2:$C$132,MATCH(A1203&amp;C1203,'Нормативные затраты по МЗ'!$A$2:$A$132&amp;'Нормативные затраты по МЗ'!$B$2:$B$132,0))</f>
        <v>155.04</v>
      </c>
      <c r="I1203" s="3">
        <f>HLOOKUP($C1203,'Параметры ПФ'!$F$3:$K$4,2,FALSE)</f>
        <v>155.04</v>
      </c>
      <c r="J1203" s="3">
        <f t="shared" si="90"/>
        <v>6201.6</v>
      </c>
      <c r="K1203" s="4">
        <f>IF(J1203&lt;'Параметры ПФ'!$N$7+0.01,'Стандартные программы'!J1203,ROUNDDOWN('Параметры ПФ'!$N$7/IF(H1203=0,I1203,IF(I1203&gt;H1203,H1203,I1203)),0)*IF(H1203=0,I1203,IF(I1203&gt;H1203,H1203,I1203)))</f>
        <v>6201.6</v>
      </c>
      <c r="L1203" s="3">
        <f t="shared" si="91"/>
        <v>62016</v>
      </c>
      <c r="M1203" s="25">
        <f>IF(J1203&lt;'Параметры ПФ'!$N$7+0.01,E1203*F1203*G1203,ROUNDDOWN('Параметры ПФ'!$N$7/IF(H1203=0,I1203,IF(I1203&gt;H1203,H1203,I1203)),0)*G1203)</f>
        <v>400</v>
      </c>
      <c r="N1203" s="19">
        <f t="shared" si="92"/>
        <v>0</v>
      </c>
      <c r="O1203" s="66" t="b">
        <f t="shared" si="93"/>
        <v>1</v>
      </c>
      <c r="P1203" s="67">
        <f t="shared" si="94"/>
        <v>72</v>
      </c>
    </row>
    <row r="1204" spans="1:16" x14ac:dyDescent="0.45">
      <c r="A1204" s="90" t="s">
        <v>76</v>
      </c>
      <c r="B1204" s="90" t="s">
        <v>643</v>
      </c>
      <c r="C1204" s="90" t="s">
        <v>15</v>
      </c>
      <c r="D1204" s="91">
        <v>36</v>
      </c>
      <c r="E1204" s="91">
        <v>20</v>
      </c>
      <c r="F1204" s="92">
        <v>2</v>
      </c>
      <c r="G1204" s="93">
        <v>30</v>
      </c>
      <c r="H1204" s="68">
        <f t="array" ref="H1204">INDEX('Нормативные затраты по МЗ'!$C$2:$C$132,MATCH(A1204&amp;C1204,'Нормативные затраты по МЗ'!$A$2:$A$132&amp;'Нормативные затраты по МЗ'!$B$2:$B$132,0))</f>
        <v>155.04</v>
      </c>
      <c r="I1204" s="3">
        <f>HLOOKUP($C1204,'Параметры ПФ'!$F$3:$K$4,2,FALSE)</f>
        <v>155.04</v>
      </c>
      <c r="J1204" s="3">
        <f t="shared" si="90"/>
        <v>6201.6</v>
      </c>
      <c r="K1204" s="4">
        <f>IF(J1204&lt;'Параметры ПФ'!$N$7+0.01,'Стандартные программы'!J1204,ROUNDDOWN('Параметры ПФ'!$N$7/IF(H1204=0,I1204,IF(I1204&gt;H1204,H1204,I1204)),0)*IF(H1204=0,I1204,IF(I1204&gt;H1204,H1204,I1204)))</f>
        <v>6201.6</v>
      </c>
      <c r="L1204" s="3">
        <f t="shared" si="91"/>
        <v>186048</v>
      </c>
      <c r="M1204" s="25">
        <f>IF(J1204&lt;'Параметры ПФ'!$N$7+0.01,E1204*F1204*G1204,ROUNDDOWN('Параметры ПФ'!$N$7/IF(H1204=0,I1204,IF(I1204&gt;H1204,H1204,I1204)),0)*G1204)</f>
        <v>1200</v>
      </c>
      <c r="N1204" s="19">
        <f t="shared" si="92"/>
        <v>0</v>
      </c>
      <c r="O1204" s="66" t="b">
        <f t="shared" si="93"/>
        <v>1</v>
      </c>
      <c r="P1204" s="67">
        <f t="shared" si="94"/>
        <v>72</v>
      </c>
    </row>
    <row r="1205" spans="1:16" x14ac:dyDescent="0.45">
      <c r="A1205" s="90" t="s">
        <v>76</v>
      </c>
      <c r="B1205" s="90" t="s">
        <v>644</v>
      </c>
      <c r="C1205" s="90" t="s">
        <v>15</v>
      </c>
      <c r="D1205" s="91">
        <v>36</v>
      </c>
      <c r="E1205" s="91">
        <v>20</v>
      </c>
      <c r="F1205" s="92">
        <v>2</v>
      </c>
      <c r="G1205" s="93">
        <v>20</v>
      </c>
      <c r="H1205" s="68">
        <f t="array" ref="H1205">INDEX('Нормативные затраты по МЗ'!$C$2:$C$132,MATCH(A1205&amp;C1205,'Нормативные затраты по МЗ'!$A$2:$A$132&amp;'Нормативные затраты по МЗ'!$B$2:$B$132,0))</f>
        <v>155.04</v>
      </c>
      <c r="I1205" s="3">
        <f>HLOOKUP($C1205,'Параметры ПФ'!$F$3:$K$4,2,FALSE)</f>
        <v>155.04</v>
      </c>
      <c r="J1205" s="3">
        <f t="shared" si="90"/>
        <v>6201.6</v>
      </c>
      <c r="K1205" s="4">
        <f>IF(J1205&lt;'Параметры ПФ'!$N$7+0.01,'Стандартные программы'!J1205,ROUNDDOWN('Параметры ПФ'!$N$7/IF(H1205=0,I1205,IF(I1205&gt;H1205,H1205,I1205)),0)*IF(H1205=0,I1205,IF(I1205&gt;H1205,H1205,I1205)))</f>
        <v>6201.6</v>
      </c>
      <c r="L1205" s="3">
        <f t="shared" si="91"/>
        <v>124032</v>
      </c>
      <c r="M1205" s="25">
        <f>IF(J1205&lt;'Параметры ПФ'!$N$7+0.01,E1205*F1205*G1205,ROUNDDOWN('Параметры ПФ'!$N$7/IF(H1205=0,I1205,IF(I1205&gt;H1205,H1205,I1205)),0)*G1205)</f>
        <v>800</v>
      </c>
      <c r="N1205" s="19">
        <f t="shared" si="92"/>
        <v>0</v>
      </c>
      <c r="O1205" s="66" t="b">
        <f t="shared" si="93"/>
        <v>1</v>
      </c>
      <c r="P1205" s="67">
        <f t="shared" si="94"/>
        <v>72</v>
      </c>
    </row>
    <row r="1206" spans="1:16" x14ac:dyDescent="0.45">
      <c r="A1206" s="90" t="s">
        <v>76</v>
      </c>
      <c r="B1206" s="90" t="s">
        <v>645</v>
      </c>
      <c r="C1206" s="90" t="s">
        <v>15</v>
      </c>
      <c r="D1206" s="91">
        <v>36</v>
      </c>
      <c r="E1206" s="91">
        <v>20</v>
      </c>
      <c r="F1206" s="92">
        <v>2</v>
      </c>
      <c r="G1206" s="93">
        <v>18</v>
      </c>
      <c r="H1206" s="68">
        <f t="array" ref="H1206">INDEX('Нормативные затраты по МЗ'!$C$2:$C$132,MATCH(A1206&amp;C1206,'Нормативные затраты по МЗ'!$A$2:$A$132&amp;'Нормативные затраты по МЗ'!$B$2:$B$132,0))</f>
        <v>155.04</v>
      </c>
      <c r="I1206" s="3">
        <f>HLOOKUP($C1206,'Параметры ПФ'!$F$3:$K$4,2,FALSE)</f>
        <v>155.04</v>
      </c>
      <c r="J1206" s="3">
        <f t="shared" si="90"/>
        <v>6201.6</v>
      </c>
      <c r="K1206" s="4">
        <f>IF(J1206&lt;'Параметры ПФ'!$N$7+0.01,'Стандартные программы'!J1206,ROUNDDOWN('Параметры ПФ'!$N$7/IF(H1206=0,I1206,IF(I1206&gt;H1206,H1206,I1206)),0)*IF(H1206=0,I1206,IF(I1206&gt;H1206,H1206,I1206)))</f>
        <v>6201.6</v>
      </c>
      <c r="L1206" s="3">
        <f t="shared" si="91"/>
        <v>111628.8</v>
      </c>
      <c r="M1206" s="25">
        <f>IF(J1206&lt;'Параметры ПФ'!$N$7+0.01,E1206*F1206*G1206,ROUNDDOWN('Параметры ПФ'!$N$7/IF(H1206=0,I1206,IF(I1206&gt;H1206,H1206,I1206)),0)*G1206)</f>
        <v>720</v>
      </c>
      <c r="N1206" s="19">
        <f t="shared" si="92"/>
        <v>0</v>
      </c>
      <c r="O1206" s="66" t="b">
        <f t="shared" si="93"/>
        <v>1</v>
      </c>
      <c r="P1206" s="67">
        <f t="shared" si="94"/>
        <v>72</v>
      </c>
    </row>
    <row r="1207" spans="1:16" x14ac:dyDescent="0.45">
      <c r="A1207" s="90" t="s">
        <v>76</v>
      </c>
      <c r="B1207" s="90" t="s">
        <v>646</v>
      </c>
      <c r="C1207" s="90" t="s">
        <v>15</v>
      </c>
      <c r="D1207" s="91">
        <v>36</v>
      </c>
      <c r="E1207" s="91">
        <v>20</v>
      </c>
      <c r="F1207" s="92">
        <v>2</v>
      </c>
      <c r="G1207" s="93">
        <v>16</v>
      </c>
      <c r="H1207" s="68">
        <f t="array" ref="H1207">INDEX('Нормативные затраты по МЗ'!$C$2:$C$132,MATCH(A1207&amp;C1207,'Нормативные затраты по МЗ'!$A$2:$A$132&amp;'Нормативные затраты по МЗ'!$B$2:$B$132,0))</f>
        <v>155.04</v>
      </c>
      <c r="I1207" s="3">
        <f>HLOOKUP($C1207,'Параметры ПФ'!$F$3:$K$4,2,FALSE)</f>
        <v>155.04</v>
      </c>
      <c r="J1207" s="3">
        <f t="shared" si="90"/>
        <v>6201.6</v>
      </c>
      <c r="K1207" s="4">
        <f>IF(J1207&lt;'Параметры ПФ'!$N$7+0.01,'Стандартные программы'!J1207,ROUNDDOWN('Параметры ПФ'!$N$7/IF(H1207=0,I1207,IF(I1207&gt;H1207,H1207,I1207)),0)*IF(H1207=0,I1207,IF(I1207&gt;H1207,H1207,I1207)))</f>
        <v>6201.6</v>
      </c>
      <c r="L1207" s="3">
        <f t="shared" si="91"/>
        <v>99225.600000000006</v>
      </c>
      <c r="M1207" s="25">
        <f>IF(J1207&lt;'Параметры ПФ'!$N$7+0.01,E1207*F1207*G1207,ROUNDDOWN('Параметры ПФ'!$N$7/IF(H1207=0,I1207,IF(I1207&gt;H1207,H1207,I1207)),0)*G1207)</f>
        <v>640</v>
      </c>
      <c r="N1207" s="19">
        <f t="shared" si="92"/>
        <v>0</v>
      </c>
      <c r="O1207" s="66" t="b">
        <f t="shared" si="93"/>
        <v>1</v>
      </c>
      <c r="P1207" s="67">
        <f t="shared" si="94"/>
        <v>72</v>
      </c>
    </row>
    <row r="1208" spans="1:16" x14ac:dyDescent="0.45">
      <c r="A1208" s="90" t="s">
        <v>76</v>
      </c>
      <c r="B1208" s="90" t="s">
        <v>647</v>
      </c>
      <c r="C1208" s="90" t="s">
        <v>15</v>
      </c>
      <c r="D1208" s="91">
        <v>36</v>
      </c>
      <c r="E1208" s="91">
        <v>20</v>
      </c>
      <c r="F1208" s="92">
        <v>2</v>
      </c>
      <c r="G1208" s="93">
        <v>16</v>
      </c>
      <c r="H1208" s="68">
        <f t="array" ref="H1208">INDEX('Нормативные затраты по МЗ'!$C$2:$C$132,MATCH(A1208&amp;C1208,'Нормативные затраты по МЗ'!$A$2:$A$132&amp;'Нормативные затраты по МЗ'!$B$2:$B$132,0))</f>
        <v>155.04</v>
      </c>
      <c r="I1208" s="3">
        <f>HLOOKUP($C1208,'Параметры ПФ'!$F$3:$K$4,2,FALSE)</f>
        <v>155.04</v>
      </c>
      <c r="J1208" s="3">
        <f t="shared" si="90"/>
        <v>6201.6</v>
      </c>
      <c r="K1208" s="4">
        <f>IF(J1208&lt;'Параметры ПФ'!$N$7+0.01,'Стандартные программы'!J1208,ROUNDDOWN('Параметры ПФ'!$N$7/IF(H1208=0,I1208,IF(I1208&gt;H1208,H1208,I1208)),0)*IF(H1208=0,I1208,IF(I1208&gt;H1208,H1208,I1208)))</f>
        <v>6201.6</v>
      </c>
      <c r="L1208" s="3">
        <f t="shared" si="91"/>
        <v>99225.600000000006</v>
      </c>
      <c r="M1208" s="25">
        <f>IF(J1208&lt;'Параметры ПФ'!$N$7+0.01,E1208*F1208*G1208,ROUNDDOWN('Параметры ПФ'!$N$7/IF(H1208=0,I1208,IF(I1208&gt;H1208,H1208,I1208)),0)*G1208)</f>
        <v>640</v>
      </c>
      <c r="N1208" s="19">
        <f t="shared" si="92"/>
        <v>0</v>
      </c>
      <c r="O1208" s="66" t="b">
        <f t="shared" si="93"/>
        <v>1</v>
      </c>
      <c r="P1208" s="67">
        <f t="shared" si="94"/>
        <v>72</v>
      </c>
    </row>
    <row r="1209" spans="1:16" x14ac:dyDescent="0.45">
      <c r="A1209" s="90" t="s">
        <v>76</v>
      </c>
      <c r="B1209" s="90" t="s">
        <v>648</v>
      </c>
      <c r="C1209" s="90" t="s">
        <v>34</v>
      </c>
      <c r="D1209" s="91">
        <v>36</v>
      </c>
      <c r="E1209" s="91">
        <v>20</v>
      </c>
      <c r="F1209" s="92">
        <v>2</v>
      </c>
      <c r="G1209" s="93">
        <v>20</v>
      </c>
      <c r="H1209" s="68">
        <f t="array" ref="H1209">INDEX('Нормативные затраты по МЗ'!$C$2:$C$132,MATCH(A1209&amp;C1209,'Нормативные затраты по МЗ'!$A$2:$A$132&amp;'Нормативные затраты по МЗ'!$B$2:$B$132,0))</f>
        <v>155.04</v>
      </c>
      <c r="I1209" s="3">
        <f>HLOOKUP($C1209,'Параметры ПФ'!$F$3:$K$4,2,FALSE)</f>
        <v>155.04</v>
      </c>
      <c r="J1209" s="3">
        <f t="shared" si="90"/>
        <v>6201.6</v>
      </c>
      <c r="K1209" s="4">
        <f>IF(J1209&lt;'Параметры ПФ'!$N$7+0.01,'Стандартные программы'!J1209,ROUNDDOWN('Параметры ПФ'!$N$7/IF(H1209=0,I1209,IF(I1209&gt;H1209,H1209,I1209)),0)*IF(H1209=0,I1209,IF(I1209&gt;H1209,H1209,I1209)))</f>
        <v>6201.6</v>
      </c>
      <c r="L1209" s="3">
        <f t="shared" si="91"/>
        <v>124032</v>
      </c>
      <c r="M1209" s="25">
        <f>IF(J1209&lt;'Параметры ПФ'!$N$7+0.01,E1209*F1209*G1209,ROUNDDOWN('Параметры ПФ'!$N$7/IF(H1209=0,I1209,IF(I1209&gt;H1209,H1209,I1209)),0)*G1209)</f>
        <v>800</v>
      </c>
      <c r="N1209" s="19">
        <f t="shared" si="92"/>
        <v>0</v>
      </c>
      <c r="O1209" s="66" t="b">
        <f t="shared" si="93"/>
        <v>1</v>
      </c>
      <c r="P1209" s="67">
        <f t="shared" si="94"/>
        <v>72</v>
      </c>
    </row>
    <row r="1210" spans="1:16" x14ac:dyDescent="0.45">
      <c r="A1210" s="90" t="s">
        <v>76</v>
      </c>
      <c r="B1210" s="90" t="s">
        <v>649</v>
      </c>
      <c r="C1210" s="90" t="s">
        <v>34</v>
      </c>
      <c r="D1210" s="91">
        <v>36</v>
      </c>
      <c r="E1210" s="91">
        <v>20</v>
      </c>
      <c r="F1210" s="92">
        <v>2</v>
      </c>
      <c r="G1210" s="93">
        <v>25</v>
      </c>
      <c r="H1210" s="68">
        <f t="array" ref="H1210">INDEX('Нормативные затраты по МЗ'!$C$2:$C$132,MATCH(A1210&amp;C1210,'Нормативные затраты по МЗ'!$A$2:$A$132&amp;'Нормативные затраты по МЗ'!$B$2:$B$132,0))</f>
        <v>155.04</v>
      </c>
      <c r="I1210" s="3">
        <f>HLOOKUP($C1210,'Параметры ПФ'!$F$3:$K$4,2,FALSE)</f>
        <v>155.04</v>
      </c>
      <c r="J1210" s="3">
        <f t="shared" si="90"/>
        <v>6201.6</v>
      </c>
      <c r="K1210" s="4">
        <f>IF(J1210&lt;'Параметры ПФ'!$N$7+0.01,'Стандартные программы'!J1210,ROUNDDOWN('Параметры ПФ'!$N$7/IF(H1210=0,I1210,IF(I1210&gt;H1210,H1210,I1210)),0)*IF(H1210=0,I1210,IF(I1210&gt;H1210,H1210,I1210)))</f>
        <v>6201.6</v>
      </c>
      <c r="L1210" s="3">
        <f t="shared" si="91"/>
        <v>155040</v>
      </c>
      <c r="M1210" s="25">
        <f>IF(J1210&lt;'Параметры ПФ'!$N$7+0.01,E1210*F1210*G1210,ROUNDDOWN('Параметры ПФ'!$N$7/IF(H1210=0,I1210,IF(I1210&gt;H1210,H1210,I1210)),0)*G1210)</f>
        <v>1000</v>
      </c>
      <c r="N1210" s="19">
        <f t="shared" si="92"/>
        <v>0</v>
      </c>
      <c r="O1210" s="66" t="b">
        <f t="shared" si="93"/>
        <v>1</v>
      </c>
      <c r="P1210" s="67">
        <f t="shared" si="94"/>
        <v>72</v>
      </c>
    </row>
    <row r="1211" spans="1:16" x14ac:dyDescent="0.45">
      <c r="A1211" s="90" t="s">
        <v>76</v>
      </c>
      <c r="B1211" s="90" t="s">
        <v>650</v>
      </c>
      <c r="C1211" s="90" t="s">
        <v>34</v>
      </c>
      <c r="D1211" s="91">
        <v>36</v>
      </c>
      <c r="E1211" s="91">
        <v>20</v>
      </c>
      <c r="F1211" s="92">
        <v>2</v>
      </c>
      <c r="G1211" s="93">
        <v>20</v>
      </c>
      <c r="H1211" s="68">
        <f t="array" ref="H1211">INDEX('Нормативные затраты по МЗ'!$C$2:$C$132,MATCH(A1211&amp;C1211,'Нормативные затраты по МЗ'!$A$2:$A$132&amp;'Нормативные затраты по МЗ'!$B$2:$B$132,0))</f>
        <v>155.04</v>
      </c>
      <c r="I1211" s="3">
        <f>HLOOKUP($C1211,'Параметры ПФ'!$F$3:$K$4,2,FALSE)</f>
        <v>155.04</v>
      </c>
      <c r="J1211" s="3">
        <f t="shared" si="90"/>
        <v>6201.6</v>
      </c>
      <c r="K1211" s="4">
        <f>IF(J1211&lt;'Параметры ПФ'!$N$7+0.01,'Стандартные программы'!J1211,ROUNDDOWN('Параметры ПФ'!$N$7/IF(H1211=0,I1211,IF(I1211&gt;H1211,H1211,I1211)),0)*IF(H1211=0,I1211,IF(I1211&gt;H1211,H1211,I1211)))</f>
        <v>6201.6</v>
      </c>
      <c r="L1211" s="3">
        <f t="shared" si="91"/>
        <v>124032</v>
      </c>
      <c r="M1211" s="25">
        <f>IF(J1211&lt;'Параметры ПФ'!$N$7+0.01,E1211*F1211*G1211,ROUNDDOWN('Параметры ПФ'!$N$7/IF(H1211=0,I1211,IF(I1211&gt;H1211,H1211,I1211)),0)*G1211)</f>
        <v>800</v>
      </c>
      <c r="N1211" s="19">
        <f t="shared" si="92"/>
        <v>0</v>
      </c>
      <c r="O1211" s="66" t="b">
        <f t="shared" si="93"/>
        <v>1</v>
      </c>
      <c r="P1211" s="67">
        <f t="shared" si="94"/>
        <v>72</v>
      </c>
    </row>
    <row r="1212" spans="1:16" x14ac:dyDescent="0.45">
      <c r="A1212" s="90" t="s">
        <v>76</v>
      </c>
      <c r="B1212" s="90" t="s">
        <v>651</v>
      </c>
      <c r="C1212" s="90" t="s">
        <v>34</v>
      </c>
      <c r="D1212" s="91">
        <v>36</v>
      </c>
      <c r="E1212" s="91">
        <v>20</v>
      </c>
      <c r="F1212" s="92">
        <v>2</v>
      </c>
      <c r="G1212" s="93">
        <v>22</v>
      </c>
      <c r="H1212" s="68">
        <f t="array" ref="H1212">INDEX('Нормативные затраты по МЗ'!$C$2:$C$132,MATCH(A1212&amp;C1212,'Нормативные затраты по МЗ'!$A$2:$A$132&amp;'Нормативные затраты по МЗ'!$B$2:$B$132,0))</f>
        <v>155.04</v>
      </c>
      <c r="I1212" s="3">
        <f>HLOOKUP($C1212,'Параметры ПФ'!$F$3:$K$4,2,FALSE)</f>
        <v>155.04</v>
      </c>
      <c r="J1212" s="3">
        <f t="shared" si="90"/>
        <v>6201.6</v>
      </c>
      <c r="K1212" s="4">
        <f>IF(J1212&lt;'Параметры ПФ'!$N$7+0.01,'Стандартные программы'!J1212,ROUNDDOWN('Параметры ПФ'!$N$7/IF(H1212=0,I1212,IF(I1212&gt;H1212,H1212,I1212)),0)*IF(H1212=0,I1212,IF(I1212&gt;H1212,H1212,I1212)))</f>
        <v>6201.6</v>
      </c>
      <c r="L1212" s="3">
        <f t="shared" si="91"/>
        <v>136435.20000000001</v>
      </c>
      <c r="M1212" s="25">
        <f>IF(J1212&lt;'Параметры ПФ'!$N$7+0.01,E1212*F1212*G1212,ROUNDDOWN('Параметры ПФ'!$N$7/IF(H1212=0,I1212,IF(I1212&gt;H1212,H1212,I1212)),0)*G1212)</f>
        <v>880</v>
      </c>
      <c r="N1212" s="19">
        <f t="shared" si="92"/>
        <v>0</v>
      </c>
      <c r="O1212" s="66" t="b">
        <f t="shared" si="93"/>
        <v>1</v>
      </c>
      <c r="P1212" s="67">
        <f t="shared" si="94"/>
        <v>72</v>
      </c>
    </row>
    <row r="1213" spans="1:16" x14ac:dyDescent="0.45">
      <c r="A1213" s="90" t="s">
        <v>76</v>
      </c>
      <c r="B1213" s="90" t="s">
        <v>652</v>
      </c>
      <c r="C1213" s="90" t="s">
        <v>34</v>
      </c>
      <c r="D1213" s="91">
        <v>36</v>
      </c>
      <c r="E1213" s="91">
        <v>20</v>
      </c>
      <c r="F1213" s="92">
        <v>2</v>
      </c>
      <c r="G1213" s="93">
        <v>17</v>
      </c>
      <c r="H1213" s="68">
        <f t="array" ref="H1213">INDEX('Нормативные затраты по МЗ'!$C$2:$C$132,MATCH(A1213&amp;C1213,'Нормативные затраты по МЗ'!$A$2:$A$132&amp;'Нормативные затраты по МЗ'!$B$2:$B$132,0))</f>
        <v>155.04</v>
      </c>
      <c r="I1213" s="3">
        <f>HLOOKUP($C1213,'Параметры ПФ'!$F$3:$K$4,2,FALSE)</f>
        <v>155.04</v>
      </c>
      <c r="J1213" s="3">
        <f t="shared" si="90"/>
        <v>6201.6</v>
      </c>
      <c r="K1213" s="4">
        <f>IF(J1213&lt;'Параметры ПФ'!$N$7+0.01,'Стандартные программы'!J1213,ROUNDDOWN('Параметры ПФ'!$N$7/IF(H1213=0,I1213,IF(I1213&gt;H1213,H1213,I1213)),0)*IF(H1213=0,I1213,IF(I1213&gt;H1213,H1213,I1213)))</f>
        <v>6201.6</v>
      </c>
      <c r="L1213" s="3">
        <f t="shared" si="91"/>
        <v>105427.2</v>
      </c>
      <c r="M1213" s="25">
        <f>IF(J1213&lt;'Параметры ПФ'!$N$7+0.01,E1213*F1213*G1213,ROUNDDOWN('Параметры ПФ'!$N$7/IF(H1213=0,I1213,IF(I1213&gt;H1213,H1213,I1213)),0)*G1213)</f>
        <v>680</v>
      </c>
      <c r="N1213" s="19">
        <f t="shared" si="92"/>
        <v>0</v>
      </c>
      <c r="O1213" s="66" t="b">
        <f t="shared" si="93"/>
        <v>1</v>
      </c>
      <c r="P1213" s="67">
        <f t="shared" si="94"/>
        <v>72</v>
      </c>
    </row>
    <row r="1214" spans="1:16" x14ac:dyDescent="0.45">
      <c r="A1214" s="90" t="s">
        <v>76</v>
      </c>
      <c r="B1214" s="90" t="s">
        <v>653</v>
      </c>
      <c r="C1214" s="90" t="s">
        <v>34</v>
      </c>
      <c r="D1214" s="91">
        <v>36</v>
      </c>
      <c r="E1214" s="91">
        <v>20</v>
      </c>
      <c r="F1214" s="92">
        <v>2</v>
      </c>
      <c r="G1214" s="93">
        <v>12</v>
      </c>
      <c r="H1214" s="68">
        <f t="array" ref="H1214">INDEX('Нормативные затраты по МЗ'!$C$2:$C$132,MATCH(A1214&amp;C1214,'Нормативные затраты по МЗ'!$A$2:$A$132&amp;'Нормативные затраты по МЗ'!$B$2:$B$132,0))</f>
        <v>155.04</v>
      </c>
      <c r="I1214" s="3">
        <f>HLOOKUP($C1214,'Параметры ПФ'!$F$3:$K$4,2,FALSE)</f>
        <v>155.04</v>
      </c>
      <c r="J1214" s="3">
        <f t="shared" si="90"/>
        <v>6201.6</v>
      </c>
      <c r="K1214" s="4">
        <f>IF(J1214&lt;'Параметры ПФ'!$N$7+0.01,'Стандартные программы'!J1214,ROUNDDOWN('Параметры ПФ'!$N$7/IF(H1214=0,I1214,IF(I1214&gt;H1214,H1214,I1214)),0)*IF(H1214=0,I1214,IF(I1214&gt;H1214,H1214,I1214)))</f>
        <v>6201.6</v>
      </c>
      <c r="L1214" s="3">
        <f t="shared" si="91"/>
        <v>74419.199999999997</v>
      </c>
      <c r="M1214" s="25">
        <f>IF(J1214&lt;'Параметры ПФ'!$N$7+0.01,E1214*F1214*G1214,ROUNDDOWN('Параметры ПФ'!$N$7/IF(H1214=0,I1214,IF(I1214&gt;H1214,H1214,I1214)),0)*G1214)</f>
        <v>480</v>
      </c>
      <c r="N1214" s="19">
        <f t="shared" si="92"/>
        <v>0</v>
      </c>
      <c r="O1214" s="66" t="b">
        <f t="shared" si="93"/>
        <v>1</v>
      </c>
      <c r="P1214" s="67">
        <f t="shared" si="94"/>
        <v>72</v>
      </c>
    </row>
    <row r="1215" spans="1:16" x14ac:dyDescent="0.45">
      <c r="A1215" s="90" t="s">
        <v>76</v>
      </c>
      <c r="B1215" s="90" t="s">
        <v>654</v>
      </c>
      <c r="C1215" s="90" t="s">
        <v>34</v>
      </c>
      <c r="D1215" s="91">
        <v>36</v>
      </c>
      <c r="E1215" s="91">
        <v>20</v>
      </c>
      <c r="F1215" s="92">
        <v>2</v>
      </c>
      <c r="G1215" s="93">
        <v>17</v>
      </c>
      <c r="H1215" s="68">
        <f t="array" ref="H1215">INDEX('Нормативные затраты по МЗ'!$C$2:$C$132,MATCH(A1215&amp;C1215,'Нормативные затраты по МЗ'!$A$2:$A$132&amp;'Нормативные затраты по МЗ'!$B$2:$B$132,0))</f>
        <v>155.04</v>
      </c>
      <c r="I1215" s="3">
        <f>HLOOKUP($C1215,'Параметры ПФ'!$F$3:$K$4,2,FALSE)</f>
        <v>155.04</v>
      </c>
      <c r="J1215" s="3">
        <f t="shared" si="90"/>
        <v>6201.6</v>
      </c>
      <c r="K1215" s="4">
        <f>IF(J1215&lt;'Параметры ПФ'!$N$7+0.01,'Стандартные программы'!J1215,ROUNDDOWN('Параметры ПФ'!$N$7/IF(H1215=0,I1215,IF(I1215&gt;H1215,H1215,I1215)),0)*IF(H1215=0,I1215,IF(I1215&gt;H1215,H1215,I1215)))</f>
        <v>6201.6</v>
      </c>
      <c r="L1215" s="3">
        <f t="shared" si="91"/>
        <v>105427.2</v>
      </c>
      <c r="M1215" s="25">
        <f>IF(J1215&lt;'Параметры ПФ'!$N$7+0.01,E1215*F1215*G1215,ROUNDDOWN('Параметры ПФ'!$N$7/IF(H1215=0,I1215,IF(I1215&gt;H1215,H1215,I1215)),0)*G1215)</f>
        <v>680</v>
      </c>
      <c r="N1215" s="19">
        <f t="shared" si="92"/>
        <v>0</v>
      </c>
      <c r="O1215" s="66" t="b">
        <f t="shared" si="93"/>
        <v>1</v>
      </c>
      <c r="P1215" s="67">
        <f t="shared" si="94"/>
        <v>72</v>
      </c>
    </row>
    <row r="1216" spans="1:16" x14ac:dyDescent="0.45">
      <c r="A1216" s="90" t="s">
        <v>76</v>
      </c>
      <c r="B1216" s="90" t="s">
        <v>655</v>
      </c>
      <c r="C1216" s="90" t="s">
        <v>34</v>
      </c>
      <c r="D1216" s="91">
        <v>36</v>
      </c>
      <c r="E1216" s="91">
        <v>20</v>
      </c>
      <c r="F1216" s="92">
        <v>2</v>
      </c>
      <c r="G1216" s="93">
        <v>15</v>
      </c>
      <c r="H1216" s="68">
        <f t="array" ref="H1216">INDEX('Нормативные затраты по МЗ'!$C$2:$C$132,MATCH(A1216&amp;C1216,'Нормативные затраты по МЗ'!$A$2:$A$132&amp;'Нормативные затраты по МЗ'!$B$2:$B$132,0))</f>
        <v>155.04</v>
      </c>
      <c r="I1216" s="3">
        <f>HLOOKUP($C1216,'Параметры ПФ'!$F$3:$K$4,2,FALSE)</f>
        <v>155.04</v>
      </c>
      <c r="J1216" s="3">
        <f t="shared" si="90"/>
        <v>6201.6</v>
      </c>
      <c r="K1216" s="4">
        <f>IF(J1216&lt;'Параметры ПФ'!$N$7+0.01,'Стандартные программы'!J1216,ROUNDDOWN('Параметры ПФ'!$N$7/IF(H1216=0,I1216,IF(I1216&gt;H1216,H1216,I1216)),0)*IF(H1216=0,I1216,IF(I1216&gt;H1216,H1216,I1216)))</f>
        <v>6201.6</v>
      </c>
      <c r="L1216" s="3">
        <f t="shared" si="91"/>
        <v>93024</v>
      </c>
      <c r="M1216" s="25">
        <f>IF(J1216&lt;'Параметры ПФ'!$N$7+0.01,E1216*F1216*G1216,ROUNDDOWN('Параметры ПФ'!$N$7/IF(H1216=0,I1216,IF(I1216&gt;H1216,H1216,I1216)),0)*G1216)</f>
        <v>600</v>
      </c>
      <c r="N1216" s="19">
        <f t="shared" si="92"/>
        <v>0</v>
      </c>
      <c r="O1216" s="66" t="b">
        <f t="shared" si="93"/>
        <v>1</v>
      </c>
      <c r="P1216" s="67">
        <f t="shared" si="94"/>
        <v>72</v>
      </c>
    </row>
    <row r="1217" spans="1:16" x14ac:dyDescent="0.45">
      <c r="A1217" s="90" t="s">
        <v>76</v>
      </c>
      <c r="B1217" s="90" t="s">
        <v>656</v>
      </c>
      <c r="C1217" s="90" t="s">
        <v>34</v>
      </c>
      <c r="D1217" s="91">
        <v>36</v>
      </c>
      <c r="E1217" s="91">
        <v>20</v>
      </c>
      <c r="F1217" s="92">
        <v>2</v>
      </c>
      <c r="G1217" s="93">
        <v>20</v>
      </c>
      <c r="H1217" s="68">
        <f t="array" ref="H1217">INDEX('Нормативные затраты по МЗ'!$C$2:$C$132,MATCH(A1217&amp;C1217,'Нормативные затраты по МЗ'!$A$2:$A$132&amp;'Нормативные затраты по МЗ'!$B$2:$B$132,0))</f>
        <v>155.04</v>
      </c>
      <c r="I1217" s="3">
        <f>HLOOKUP($C1217,'Параметры ПФ'!$F$3:$K$4,2,FALSE)</f>
        <v>155.04</v>
      </c>
      <c r="J1217" s="3">
        <f t="shared" si="90"/>
        <v>6201.6</v>
      </c>
      <c r="K1217" s="4">
        <f>IF(J1217&lt;'Параметры ПФ'!$N$7+0.01,'Стандартные программы'!J1217,ROUNDDOWN('Параметры ПФ'!$N$7/IF(H1217=0,I1217,IF(I1217&gt;H1217,H1217,I1217)),0)*IF(H1217=0,I1217,IF(I1217&gt;H1217,H1217,I1217)))</f>
        <v>6201.6</v>
      </c>
      <c r="L1217" s="3">
        <f t="shared" si="91"/>
        <v>124032</v>
      </c>
      <c r="M1217" s="25">
        <f>IF(J1217&lt;'Параметры ПФ'!$N$7+0.01,E1217*F1217*G1217,ROUNDDOWN('Параметры ПФ'!$N$7/IF(H1217=0,I1217,IF(I1217&gt;H1217,H1217,I1217)),0)*G1217)</f>
        <v>800</v>
      </c>
      <c r="N1217" s="19">
        <f t="shared" si="92"/>
        <v>0</v>
      </c>
      <c r="O1217" s="66" t="b">
        <f t="shared" si="93"/>
        <v>1</v>
      </c>
      <c r="P1217" s="67">
        <f t="shared" si="94"/>
        <v>72</v>
      </c>
    </row>
    <row r="1218" spans="1:16" x14ac:dyDescent="0.45">
      <c r="A1218" s="90" t="s">
        <v>76</v>
      </c>
      <c r="B1218" s="90" t="s">
        <v>657</v>
      </c>
      <c r="C1218" s="90" t="s">
        <v>34</v>
      </c>
      <c r="D1218" s="91">
        <v>36</v>
      </c>
      <c r="E1218" s="91">
        <v>20</v>
      </c>
      <c r="F1218" s="92">
        <v>2</v>
      </c>
      <c r="G1218" s="93">
        <v>20</v>
      </c>
      <c r="H1218" s="68">
        <f t="array" ref="H1218">INDEX('Нормативные затраты по МЗ'!$C$2:$C$132,MATCH(A1218&amp;C1218,'Нормативные затраты по МЗ'!$A$2:$A$132&amp;'Нормативные затраты по МЗ'!$B$2:$B$132,0))</f>
        <v>155.04</v>
      </c>
      <c r="I1218" s="3">
        <f>HLOOKUP($C1218,'Параметры ПФ'!$F$3:$K$4,2,FALSE)</f>
        <v>155.04</v>
      </c>
      <c r="J1218" s="3">
        <f t="shared" ref="J1218:J1281" si="95">IF(H1218=0,I1218*F1218*E1218,IF(I1218&gt;H1218,H1218*F1218*E1218,I1218*F1218*E1218))</f>
        <v>6201.6</v>
      </c>
      <c r="K1218" s="4">
        <f>IF(J1218&lt;'Параметры ПФ'!$N$7+0.01,'Стандартные программы'!J1218,ROUNDDOWN('Параметры ПФ'!$N$7/IF(H1218=0,I1218,IF(I1218&gt;H1218,H1218,I1218)),0)*IF(H1218=0,I1218,IF(I1218&gt;H1218,H1218,I1218)))</f>
        <v>6201.6</v>
      </c>
      <c r="L1218" s="3">
        <f t="shared" ref="L1218:L1281" si="96">K1218*G1218</f>
        <v>124032</v>
      </c>
      <c r="M1218" s="25">
        <f>IF(J1218&lt;'Параметры ПФ'!$N$7+0.01,E1218*F1218*G1218,ROUNDDOWN('Параметры ПФ'!$N$7/IF(H1218=0,I1218,IF(I1218&gt;H1218,H1218,I1218)),0)*G1218)</f>
        <v>800</v>
      </c>
      <c r="N1218" s="19">
        <f t="shared" ref="N1218:N1281" si="97">IF(H1218=0,I1218*F1218*E1218,IF(I1218&gt;H1218,H1218*F1218*E1218,I1218*F1218*E1218))-K1218</f>
        <v>0</v>
      </c>
      <c r="O1218" s="66" t="b">
        <f t="shared" ref="O1218:O1281" si="98">IF(I1218&gt;=H1218,TRUE,FALSE)</f>
        <v>1</v>
      </c>
      <c r="P1218" s="67">
        <f t="shared" ref="P1218:P1281" si="99">D1218*F1218</f>
        <v>72</v>
      </c>
    </row>
    <row r="1219" spans="1:16" x14ac:dyDescent="0.45">
      <c r="A1219" s="90" t="s">
        <v>76</v>
      </c>
      <c r="B1219" s="90" t="s">
        <v>658</v>
      </c>
      <c r="C1219" s="90" t="s">
        <v>34</v>
      </c>
      <c r="D1219" s="91">
        <v>36</v>
      </c>
      <c r="E1219" s="91">
        <v>20</v>
      </c>
      <c r="F1219" s="92">
        <v>2</v>
      </c>
      <c r="G1219" s="93">
        <v>20</v>
      </c>
      <c r="H1219" s="68">
        <f t="array" ref="H1219">INDEX('Нормативные затраты по МЗ'!$C$2:$C$132,MATCH(A1219&amp;C1219,'Нормативные затраты по МЗ'!$A$2:$A$132&amp;'Нормативные затраты по МЗ'!$B$2:$B$132,0))</f>
        <v>155.04</v>
      </c>
      <c r="I1219" s="3">
        <f>HLOOKUP($C1219,'Параметры ПФ'!$F$3:$K$4,2,FALSE)</f>
        <v>155.04</v>
      </c>
      <c r="J1219" s="3">
        <f t="shared" si="95"/>
        <v>6201.6</v>
      </c>
      <c r="K1219" s="4">
        <f>IF(J1219&lt;'Параметры ПФ'!$N$7+0.01,'Стандартные программы'!J1219,ROUNDDOWN('Параметры ПФ'!$N$7/IF(H1219=0,I1219,IF(I1219&gt;H1219,H1219,I1219)),0)*IF(H1219=0,I1219,IF(I1219&gt;H1219,H1219,I1219)))</f>
        <v>6201.6</v>
      </c>
      <c r="L1219" s="3">
        <f t="shared" si="96"/>
        <v>124032</v>
      </c>
      <c r="M1219" s="25">
        <f>IF(J1219&lt;'Параметры ПФ'!$N$7+0.01,E1219*F1219*G1219,ROUNDDOWN('Параметры ПФ'!$N$7/IF(H1219=0,I1219,IF(I1219&gt;H1219,H1219,I1219)),0)*G1219)</f>
        <v>800</v>
      </c>
      <c r="N1219" s="19">
        <f t="shared" si="97"/>
        <v>0</v>
      </c>
      <c r="O1219" s="66" t="b">
        <f t="shared" si="98"/>
        <v>1</v>
      </c>
      <c r="P1219" s="67">
        <f t="shared" si="99"/>
        <v>72</v>
      </c>
    </row>
    <row r="1220" spans="1:16" x14ac:dyDescent="0.45">
      <c r="A1220" s="90" t="s">
        <v>76</v>
      </c>
      <c r="B1220" s="90" t="s">
        <v>659</v>
      </c>
      <c r="C1220" s="90" t="s">
        <v>34</v>
      </c>
      <c r="D1220" s="91">
        <v>36</v>
      </c>
      <c r="E1220" s="91">
        <v>20</v>
      </c>
      <c r="F1220" s="92">
        <v>2</v>
      </c>
      <c r="G1220" s="93">
        <v>25</v>
      </c>
      <c r="H1220" s="68">
        <f t="array" ref="H1220">INDEX('Нормативные затраты по МЗ'!$C$2:$C$132,MATCH(A1220&amp;C1220,'Нормативные затраты по МЗ'!$A$2:$A$132&amp;'Нормативные затраты по МЗ'!$B$2:$B$132,0))</f>
        <v>155.04</v>
      </c>
      <c r="I1220" s="3">
        <f>HLOOKUP($C1220,'Параметры ПФ'!$F$3:$K$4,2,FALSE)</f>
        <v>155.04</v>
      </c>
      <c r="J1220" s="3">
        <f t="shared" si="95"/>
        <v>6201.6</v>
      </c>
      <c r="K1220" s="4">
        <f>IF(J1220&lt;'Параметры ПФ'!$N$7+0.01,'Стандартные программы'!J1220,ROUNDDOWN('Параметры ПФ'!$N$7/IF(H1220=0,I1220,IF(I1220&gt;H1220,H1220,I1220)),0)*IF(H1220=0,I1220,IF(I1220&gt;H1220,H1220,I1220)))</f>
        <v>6201.6</v>
      </c>
      <c r="L1220" s="3">
        <f t="shared" si="96"/>
        <v>155040</v>
      </c>
      <c r="M1220" s="25">
        <f>IF(J1220&lt;'Параметры ПФ'!$N$7+0.01,E1220*F1220*G1220,ROUNDDOWN('Параметры ПФ'!$N$7/IF(H1220=0,I1220,IF(I1220&gt;H1220,H1220,I1220)),0)*G1220)</f>
        <v>1000</v>
      </c>
      <c r="N1220" s="19">
        <f t="shared" si="97"/>
        <v>0</v>
      </c>
      <c r="O1220" s="66" t="b">
        <f t="shared" si="98"/>
        <v>1</v>
      </c>
      <c r="P1220" s="67">
        <f t="shared" si="99"/>
        <v>72</v>
      </c>
    </row>
    <row r="1221" spans="1:16" x14ac:dyDescent="0.45">
      <c r="A1221" s="90" t="s">
        <v>76</v>
      </c>
      <c r="B1221" s="90" t="s">
        <v>660</v>
      </c>
      <c r="C1221" s="90" t="s">
        <v>34</v>
      </c>
      <c r="D1221" s="91">
        <v>36</v>
      </c>
      <c r="E1221" s="91">
        <v>20</v>
      </c>
      <c r="F1221" s="92">
        <v>2</v>
      </c>
      <c r="G1221" s="93">
        <v>18</v>
      </c>
      <c r="H1221" s="68">
        <f t="array" ref="H1221">INDEX('Нормативные затраты по МЗ'!$C$2:$C$132,MATCH(A1221&amp;C1221,'Нормативные затраты по МЗ'!$A$2:$A$132&amp;'Нормативные затраты по МЗ'!$B$2:$B$132,0))</f>
        <v>155.04</v>
      </c>
      <c r="I1221" s="3">
        <f>HLOOKUP($C1221,'Параметры ПФ'!$F$3:$K$4,2,FALSE)</f>
        <v>155.04</v>
      </c>
      <c r="J1221" s="3">
        <f t="shared" si="95"/>
        <v>6201.6</v>
      </c>
      <c r="K1221" s="4">
        <f>IF(J1221&lt;'Параметры ПФ'!$N$7+0.01,'Стандартные программы'!J1221,ROUNDDOWN('Параметры ПФ'!$N$7/IF(H1221=0,I1221,IF(I1221&gt;H1221,H1221,I1221)),0)*IF(H1221=0,I1221,IF(I1221&gt;H1221,H1221,I1221)))</f>
        <v>6201.6</v>
      </c>
      <c r="L1221" s="3">
        <f t="shared" si="96"/>
        <v>111628.8</v>
      </c>
      <c r="M1221" s="25">
        <f>IF(J1221&lt;'Параметры ПФ'!$N$7+0.01,E1221*F1221*G1221,ROUNDDOWN('Параметры ПФ'!$N$7/IF(H1221=0,I1221,IF(I1221&gt;H1221,H1221,I1221)),0)*G1221)</f>
        <v>720</v>
      </c>
      <c r="N1221" s="19">
        <f t="shared" si="97"/>
        <v>0</v>
      </c>
      <c r="O1221" s="66" t="b">
        <f t="shared" si="98"/>
        <v>1</v>
      </c>
      <c r="P1221" s="67">
        <f t="shared" si="99"/>
        <v>72</v>
      </c>
    </row>
    <row r="1222" spans="1:16" x14ac:dyDescent="0.45">
      <c r="A1222" s="90" t="s">
        <v>76</v>
      </c>
      <c r="B1222" s="90" t="s">
        <v>661</v>
      </c>
      <c r="C1222" s="90" t="s">
        <v>34</v>
      </c>
      <c r="D1222" s="91">
        <v>36</v>
      </c>
      <c r="E1222" s="91">
        <v>20</v>
      </c>
      <c r="F1222" s="92">
        <v>2</v>
      </c>
      <c r="G1222" s="93">
        <v>11</v>
      </c>
      <c r="H1222" s="68">
        <f t="array" ref="H1222">INDEX('Нормативные затраты по МЗ'!$C$2:$C$132,MATCH(A1222&amp;C1222,'Нормативные затраты по МЗ'!$A$2:$A$132&amp;'Нормативные затраты по МЗ'!$B$2:$B$132,0))</f>
        <v>155.04</v>
      </c>
      <c r="I1222" s="3">
        <f>HLOOKUP($C1222,'Параметры ПФ'!$F$3:$K$4,2,FALSE)</f>
        <v>155.04</v>
      </c>
      <c r="J1222" s="3">
        <f t="shared" si="95"/>
        <v>6201.6</v>
      </c>
      <c r="K1222" s="4">
        <f>IF(J1222&lt;'Параметры ПФ'!$N$7+0.01,'Стандартные программы'!J1222,ROUNDDOWN('Параметры ПФ'!$N$7/IF(H1222=0,I1222,IF(I1222&gt;H1222,H1222,I1222)),0)*IF(H1222=0,I1222,IF(I1222&gt;H1222,H1222,I1222)))</f>
        <v>6201.6</v>
      </c>
      <c r="L1222" s="3">
        <f t="shared" si="96"/>
        <v>68217.600000000006</v>
      </c>
      <c r="M1222" s="25">
        <f>IF(J1222&lt;'Параметры ПФ'!$N$7+0.01,E1222*F1222*G1222,ROUNDDOWN('Параметры ПФ'!$N$7/IF(H1222=0,I1222,IF(I1222&gt;H1222,H1222,I1222)),0)*G1222)</f>
        <v>440</v>
      </c>
      <c r="N1222" s="19">
        <f t="shared" si="97"/>
        <v>0</v>
      </c>
      <c r="O1222" s="66" t="b">
        <f t="shared" si="98"/>
        <v>1</v>
      </c>
      <c r="P1222" s="67">
        <f t="shared" si="99"/>
        <v>72</v>
      </c>
    </row>
    <row r="1223" spans="1:16" x14ac:dyDescent="0.45">
      <c r="A1223" s="90" t="s">
        <v>76</v>
      </c>
      <c r="B1223" s="90" t="s">
        <v>662</v>
      </c>
      <c r="C1223" s="90" t="s">
        <v>34</v>
      </c>
      <c r="D1223" s="91">
        <v>36</v>
      </c>
      <c r="E1223" s="91">
        <v>20</v>
      </c>
      <c r="F1223" s="92">
        <v>2</v>
      </c>
      <c r="G1223" s="93">
        <v>18</v>
      </c>
      <c r="H1223" s="68">
        <f t="array" ref="H1223">INDEX('Нормативные затраты по МЗ'!$C$2:$C$132,MATCH(A1223&amp;C1223,'Нормативные затраты по МЗ'!$A$2:$A$132&amp;'Нормативные затраты по МЗ'!$B$2:$B$132,0))</f>
        <v>155.04</v>
      </c>
      <c r="I1223" s="3">
        <f>HLOOKUP($C1223,'Параметры ПФ'!$F$3:$K$4,2,FALSE)</f>
        <v>155.04</v>
      </c>
      <c r="J1223" s="3">
        <f t="shared" si="95"/>
        <v>6201.6</v>
      </c>
      <c r="K1223" s="4">
        <f>IF(J1223&lt;'Параметры ПФ'!$N$7+0.01,'Стандартные программы'!J1223,ROUNDDOWN('Параметры ПФ'!$N$7/IF(H1223=0,I1223,IF(I1223&gt;H1223,H1223,I1223)),0)*IF(H1223=0,I1223,IF(I1223&gt;H1223,H1223,I1223)))</f>
        <v>6201.6</v>
      </c>
      <c r="L1223" s="3">
        <f t="shared" si="96"/>
        <v>111628.8</v>
      </c>
      <c r="M1223" s="25">
        <f>IF(J1223&lt;'Параметры ПФ'!$N$7+0.01,E1223*F1223*G1223,ROUNDDOWN('Параметры ПФ'!$N$7/IF(H1223=0,I1223,IF(I1223&gt;H1223,H1223,I1223)),0)*G1223)</f>
        <v>720</v>
      </c>
      <c r="N1223" s="19">
        <f t="shared" si="97"/>
        <v>0</v>
      </c>
      <c r="O1223" s="66" t="b">
        <f t="shared" si="98"/>
        <v>1</v>
      </c>
      <c r="P1223" s="67">
        <f t="shared" si="99"/>
        <v>72</v>
      </c>
    </row>
    <row r="1224" spans="1:16" x14ac:dyDescent="0.45">
      <c r="A1224" s="90" t="s">
        <v>76</v>
      </c>
      <c r="B1224" s="90" t="s">
        <v>663</v>
      </c>
      <c r="C1224" s="90" t="s">
        <v>16</v>
      </c>
      <c r="D1224" s="91">
        <v>36</v>
      </c>
      <c r="E1224" s="91">
        <v>20</v>
      </c>
      <c r="F1224" s="92">
        <v>2</v>
      </c>
      <c r="G1224" s="93">
        <v>13</v>
      </c>
      <c r="H1224" s="68">
        <f t="array" ref="H1224">INDEX('Нормативные затраты по МЗ'!$C$2:$C$132,MATCH(A1224&amp;C1224,'Нормативные затраты по МЗ'!$A$2:$A$132&amp;'Нормативные затраты по МЗ'!$B$2:$B$132,0))</f>
        <v>155.04</v>
      </c>
      <c r="I1224" s="3">
        <f>HLOOKUP($C1224,'Параметры ПФ'!$F$3:$K$4,2,FALSE)</f>
        <v>155.04</v>
      </c>
      <c r="J1224" s="3">
        <f t="shared" si="95"/>
        <v>6201.6</v>
      </c>
      <c r="K1224" s="4">
        <f>IF(J1224&lt;'Параметры ПФ'!$N$7+0.01,'Стандартные программы'!J1224,ROUNDDOWN('Параметры ПФ'!$N$7/IF(H1224=0,I1224,IF(I1224&gt;H1224,H1224,I1224)),0)*IF(H1224=0,I1224,IF(I1224&gt;H1224,H1224,I1224)))</f>
        <v>6201.6</v>
      </c>
      <c r="L1224" s="3">
        <f t="shared" si="96"/>
        <v>80620.800000000003</v>
      </c>
      <c r="M1224" s="25">
        <f>IF(J1224&lt;'Параметры ПФ'!$N$7+0.01,E1224*F1224*G1224,ROUNDDOWN('Параметры ПФ'!$N$7/IF(H1224=0,I1224,IF(I1224&gt;H1224,H1224,I1224)),0)*G1224)</f>
        <v>520</v>
      </c>
      <c r="N1224" s="19">
        <f t="shared" si="97"/>
        <v>0</v>
      </c>
      <c r="O1224" s="66" t="b">
        <f t="shared" si="98"/>
        <v>1</v>
      </c>
      <c r="P1224" s="67">
        <f t="shared" si="99"/>
        <v>72</v>
      </c>
    </row>
    <row r="1225" spans="1:16" x14ac:dyDescent="0.45">
      <c r="A1225" s="90" t="s">
        <v>76</v>
      </c>
      <c r="B1225" s="90" t="s">
        <v>664</v>
      </c>
      <c r="C1225" s="90" t="s">
        <v>16</v>
      </c>
      <c r="D1225" s="91">
        <v>36</v>
      </c>
      <c r="E1225" s="91">
        <v>20</v>
      </c>
      <c r="F1225" s="92">
        <v>2</v>
      </c>
      <c r="G1225" s="93">
        <v>11</v>
      </c>
      <c r="H1225" s="68">
        <f t="array" ref="H1225">INDEX('Нормативные затраты по МЗ'!$C$2:$C$132,MATCH(A1225&amp;C1225,'Нормативные затраты по МЗ'!$A$2:$A$132&amp;'Нормативные затраты по МЗ'!$B$2:$B$132,0))</f>
        <v>155.04</v>
      </c>
      <c r="I1225" s="3">
        <f>HLOOKUP($C1225,'Параметры ПФ'!$F$3:$K$4,2,FALSE)</f>
        <v>155.04</v>
      </c>
      <c r="J1225" s="3">
        <f t="shared" si="95"/>
        <v>6201.6</v>
      </c>
      <c r="K1225" s="4">
        <f>IF(J1225&lt;'Параметры ПФ'!$N$7+0.01,'Стандартные программы'!J1225,ROUNDDOWN('Параметры ПФ'!$N$7/IF(H1225=0,I1225,IF(I1225&gt;H1225,H1225,I1225)),0)*IF(H1225=0,I1225,IF(I1225&gt;H1225,H1225,I1225)))</f>
        <v>6201.6</v>
      </c>
      <c r="L1225" s="3">
        <f t="shared" si="96"/>
        <v>68217.600000000006</v>
      </c>
      <c r="M1225" s="25">
        <f>IF(J1225&lt;'Параметры ПФ'!$N$7+0.01,E1225*F1225*G1225,ROUNDDOWN('Параметры ПФ'!$N$7/IF(H1225=0,I1225,IF(I1225&gt;H1225,H1225,I1225)),0)*G1225)</f>
        <v>440</v>
      </c>
      <c r="N1225" s="19">
        <f t="shared" si="97"/>
        <v>0</v>
      </c>
      <c r="O1225" s="66" t="b">
        <f t="shared" si="98"/>
        <v>1</v>
      </c>
      <c r="P1225" s="67">
        <f t="shared" si="99"/>
        <v>72</v>
      </c>
    </row>
    <row r="1226" spans="1:16" x14ac:dyDescent="0.45">
      <c r="A1226" s="90" t="s">
        <v>76</v>
      </c>
      <c r="B1226" s="90" t="s">
        <v>665</v>
      </c>
      <c r="C1226" s="90" t="s">
        <v>16</v>
      </c>
      <c r="D1226" s="91">
        <v>36</v>
      </c>
      <c r="E1226" s="91">
        <v>20</v>
      </c>
      <c r="F1226" s="92">
        <v>2</v>
      </c>
      <c r="G1226" s="93">
        <v>16</v>
      </c>
      <c r="H1226" s="68">
        <f t="array" ref="H1226">INDEX('Нормативные затраты по МЗ'!$C$2:$C$132,MATCH(A1226&amp;C1226,'Нормативные затраты по МЗ'!$A$2:$A$132&amp;'Нормативные затраты по МЗ'!$B$2:$B$132,0))</f>
        <v>155.04</v>
      </c>
      <c r="I1226" s="3">
        <f>HLOOKUP($C1226,'Параметры ПФ'!$F$3:$K$4,2,FALSE)</f>
        <v>155.04</v>
      </c>
      <c r="J1226" s="3">
        <f t="shared" si="95"/>
        <v>6201.6</v>
      </c>
      <c r="K1226" s="4">
        <f>IF(J1226&lt;'Параметры ПФ'!$N$7+0.01,'Стандартные программы'!J1226,ROUNDDOWN('Параметры ПФ'!$N$7/IF(H1226=0,I1226,IF(I1226&gt;H1226,H1226,I1226)),0)*IF(H1226=0,I1226,IF(I1226&gt;H1226,H1226,I1226)))</f>
        <v>6201.6</v>
      </c>
      <c r="L1226" s="3">
        <f t="shared" si="96"/>
        <v>99225.600000000006</v>
      </c>
      <c r="M1226" s="25">
        <f>IF(J1226&lt;'Параметры ПФ'!$N$7+0.01,E1226*F1226*G1226,ROUNDDOWN('Параметры ПФ'!$N$7/IF(H1226=0,I1226,IF(I1226&gt;H1226,H1226,I1226)),0)*G1226)</f>
        <v>640</v>
      </c>
      <c r="N1226" s="19">
        <f t="shared" si="97"/>
        <v>0</v>
      </c>
      <c r="O1226" s="66" t="b">
        <f t="shared" si="98"/>
        <v>1</v>
      </c>
      <c r="P1226" s="67">
        <f t="shared" si="99"/>
        <v>72</v>
      </c>
    </row>
    <row r="1227" spans="1:16" x14ac:dyDescent="0.45">
      <c r="A1227" s="90" t="s">
        <v>76</v>
      </c>
      <c r="B1227" s="90" t="s">
        <v>666</v>
      </c>
      <c r="C1227" s="90" t="s">
        <v>16</v>
      </c>
      <c r="D1227" s="91">
        <v>36</v>
      </c>
      <c r="E1227" s="91">
        <v>20</v>
      </c>
      <c r="F1227" s="92">
        <v>2</v>
      </c>
      <c r="G1227" s="93">
        <v>25</v>
      </c>
      <c r="H1227" s="68">
        <f t="array" ref="H1227">INDEX('Нормативные затраты по МЗ'!$C$2:$C$132,MATCH(A1227&amp;C1227,'Нормативные затраты по МЗ'!$A$2:$A$132&amp;'Нормативные затраты по МЗ'!$B$2:$B$132,0))</f>
        <v>155.04</v>
      </c>
      <c r="I1227" s="3">
        <f>HLOOKUP($C1227,'Параметры ПФ'!$F$3:$K$4,2,FALSE)</f>
        <v>155.04</v>
      </c>
      <c r="J1227" s="3">
        <f t="shared" si="95"/>
        <v>6201.6</v>
      </c>
      <c r="K1227" s="4">
        <f>IF(J1227&lt;'Параметры ПФ'!$N$7+0.01,'Стандартные программы'!J1227,ROUNDDOWN('Параметры ПФ'!$N$7/IF(H1227=0,I1227,IF(I1227&gt;H1227,H1227,I1227)),0)*IF(H1227=0,I1227,IF(I1227&gt;H1227,H1227,I1227)))</f>
        <v>6201.6</v>
      </c>
      <c r="L1227" s="3">
        <f t="shared" si="96"/>
        <v>155040</v>
      </c>
      <c r="M1227" s="25">
        <f>IF(J1227&lt;'Параметры ПФ'!$N$7+0.01,E1227*F1227*G1227,ROUNDDOWN('Параметры ПФ'!$N$7/IF(H1227=0,I1227,IF(I1227&gt;H1227,H1227,I1227)),0)*G1227)</f>
        <v>1000</v>
      </c>
      <c r="N1227" s="19">
        <f t="shared" si="97"/>
        <v>0</v>
      </c>
      <c r="O1227" s="66" t="b">
        <f t="shared" si="98"/>
        <v>1</v>
      </c>
      <c r="P1227" s="67">
        <f t="shared" si="99"/>
        <v>72</v>
      </c>
    </row>
    <row r="1228" spans="1:16" x14ac:dyDescent="0.45">
      <c r="A1228" s="90" t="s">
        <v>76</v>
      </c>
      <c r="B1228" s="90" t="s">
        <v>667</v>
      </c>
      <c r="C1228" s="90" t="s">
        <v>16</v>
      </c>
      <c r="D1228" s="91">
        <v>36</v>
      </c>
      <c r="E1228" s="91">
        <v>20</v>
      </c>
      <c r="F1228" s="92">
        <v>2</v>
      </c>
      <c r="G1228" s="93">
        <v>15</v>
      </c>
      <c r="H1228" s="68">
        <f t="array" ref="H1228">INDEX('Нормативные затраты по МЗ'!$C$2:$C$132,MATCH(A1228&amp;C1228,'Нормативные затраты по МЗ'!$A$2:$A$132&amp;'Нормативные затраты по МЗ'!$B$2:$B$132,0))</f>
        <v>155.04</v>
      </c>
      <c r="I1228" s="3">
        <f>HLOOKUP($C1228,'Параметры ПФ'!$F$3:$K$4,2,FALSE)</f>
        <v>155.04</v>
      </c>
      <c r="J1228" s="3">
        <f t="shared" si="95"/>
        <v>6201.6</v>
      </c>
      <c r="K1228" s="4">
        <f>IF(J1228&lt;'Параметры ПФ'!$N$7+0.01,'Стандартные программы'!J1228,ROUNDDOWN('Параметры ПФ'!$N$7/IF(H1228=0,I1228,IF(I1228&gt;H1228,H1228,I1228)),0)*IF(H1228=0,I1228,IF(I1228&gt;H1228,H1228,I1228)))</f>
        <v>6201.6</v>
      </c>
      <c r="L1228" s="3">
        <f t="shared" si="96"/>
        <v>93024</v>
      </c>
      <c r="M1228" s="25">
        <f>IF(J1228&lt;'Параметры ПФ'!$N$7+0.01,E1228*F1228*G1228,ROUNDDOWN('Параметры ПФ'!$N$7/IF(H1228=0,I1228,IF(I1228&gt;H1228,H1228,I1228)),0)*G1228)</f>
        <v>600</v>
      </c>
      <c r="N1228" s="19">
        <f t="shared" si="97"/>
        <v>0</v>
      </c>
      <c r="O1228" s="66" t="b">
        <f t="shared" si="98"/>
        <v>1</v>
      </c>
      <c r="P1228" s="67">
        <f t="shared" si="99"/>
        <v>72</v>
      </c>
    </row>
    <row r="1229" spans="1:16" x14ac:dyDescent="0.45">
      <c r="A1229" s="90" t="s">
        <v>76</v>
      </c>
      <c r="B1229" s="90" t="s">
        <v>668</v>
      </c>
      <c r="C1229" s="90" t="s">
        <v>16</v>
      </c>
      <c r="D1229" s="91">
        <v>36</v>
      </c>
      <c r="E1229" s="91">
        <v>20</v>
      </c>
      <c r="F1229" s="92">
        <v>2</v>
      </c>
      <c r="G1229" s="93">
        <v>8</v>
      </c>
      <c r="H1229" s="68">
        <f t="array" ref="H1229">INDEX('Нормативные затраты по МЗ'!$C$2:$C$132,MATCH(A1229&amp;C1229,'Нормативные затраты по МЗ'!$A$2:$A$132&amp;'Нормативные затраты по МЗ'!$B$2:$B$132,0))</f>
        <v>155.04</v>
      </c>
      <c r="I1229" s="3">
        <f>HLOOKUP($C1229,'Параметры ПФ'!$F$3:$K$4,2,FALSE)</f>
        <v>155.04</v>
      </c>
      <c r="J1229" s="3">
        <f t="shared" si="95"/>
        <v>6201.6</v>
      </c>
      <c r="K1229" s="4">
        <f>IF(J1229&lt;'Параметры ПФ'!$N$7+0.01,'Стандартные программы'!J1229,ROUNDDOWN('Параметры ПФ'!$N$7/IF(H1229=0,I1229,IF(I1229&gt;H1229,H1229,I1229)),0)*IF(H1229=0,I1229,IF(I1229&gt;H1229,H1229,I1229)))</f>
        <v>6201.6</v>
      </c>
      <c r="L1229" s="3">
        <f t="shared" si="96"/>
        <v>49612.800000000003</v>
      </c>
      <c r="M1229" s="25">
        <f>IF(J1229&lt;'Параметры ПФ'!$N$7+0.01,E1229*F1229*G1229,ROUNDDOWN('Параметры ПФ'!$N$7/IF(H1229=0,I1229,IF(I1229&gt;H1229,H1229,I1229)),0)*G1229)</f>
        <v>320</v>
      </c>
      <c r="N1229" s="19">
        <f t="shared" si="97"/>
        <v>0</v>
      </c>
      <c r="O1229" s="66" t="b">
        <f t="shared" si="98"/>
        <v>1</v>
      </c>
      <c r="P1229" s="67">
        <f t="shared" si="99"/>
        <v>72</v>
      </c>
    </row>
    <row r="1230" spans="1:16" x14ac:dyDescent="0.45">
      <c r="A1230" s="90" t="s">
        <v>76</v>
      </c>
      <c r="B1230" s="90" t="s">
        <v>669</v>
      </c>
      <c r="C1230" s="90" t="s">
        <v>16</v>
      </c>
      <c r="D1230" s="91">
        <v>36</v>
      </c>
      <c r="E1230" s="91">
        <v>20</v>
      </c>
      <c r="F1230" s="92">
        <v>2</v>
      </c>
      <c r="G1230" s="93">
        <v>8</v>
      </c>
      <c r="H1230" s="68">
        <f t="array" ref="H1230">INDEX('Нормативные затраты по МЗ'!$C$2:$C$132,MATCH(A1230&amp;C1230,'Нормативные затраты по МЗ'!$A$2:$A$132&amp;'Нормативные затраты по МЗ'!$B$2:$B$132,0))</f>
        <v>155.04</v>
      </c>
      <c r="I1230" s="3">
        <f>HLOOKUP($C1230,'Параметры ПФ'!$F$3:$K$4,2,FALSE)</f>
        <v>155.04</v>
      </c>
      <c r="J1230" s="3">
        <f t="shared" si="95"/>
        <v>6201.6</v>
      </c>
      <c r="K1230" s="4">
        <f>IF(J1230&lt;'Параметры ПФ'!$N$7+0.01,'Стандартные программы'!J1230,ROUNDDOWN('Параметры ПФ'!$N$7/IF(H1230=0,I1230,IF(I1230&gt;H1230,H1230,I1230)),0)*IF(H1230=0,I1230,IF(I1230&gt;H1230,H1230,I1230)))</f>
        <v>6201.6</v>
      </c>
      <c r="L1230" s="3">
        <f t="shared" si="96"/>
        <v>49612.800000000003</v>
      </c>
      <c r="M1230" s="25">
        <f>IF(J1230&lt;'Параметры ПФ'!$N$7+0.01,E1230*F1230*G1230,ROUNDDOWN('Параметры ПФ'!$N$7/IF(H1230=0,I1230,IF(I1230&gt;H1230,H1230,I1230)),0)*G1230)</f>
        <v>320</v>
      </c>
      <c r="N1230" s="19">
        <f t="shared" si="97"/>
        <v>0</v>
      </c>
      <c r="O1230" s="66" t="b">
        <f t="shared" si="98"/>
        <v>1</v>
      </c>
      <c r="P1230" s="67">
        <f t="shared" si="99"/>
        <v>72</v>
      </c>
    </row>
    <row r="1231" spans="1:16" x14ac:dyDescent="0.45">
      <c r="A1231" s="90" t="s">
        <v>76</v>
      </c>
      <c r="B1231" s="90" t="s">
        <v>671</v>
      </c>
      <c r="C1231" s="90" t="s">
        <v>16</v>
      </c>
      <c r="D1231" s="91">
        <v>36</v>
      </c>
      <c r="E1231" s="91">
        <v>20</v>
      </c>
      <c r="F1231" s="92">
        <v>2</v>
      </c>
      <c r="G1231" s="93">
        <v>10</v>
      </c>
      <c r="H1231" s="68">
        <f t="array" ref="H1231">INDEX('Нормативные затраты по МЗ'!$C$2:$C$132,MATCH(A1231&amp;C1231,'Нормативные затраты по МЗ'!$A$2:$A$132&amp;'Нормативные затраты по МЗ'!$B$2:$B$132,0))</f>
        <v>155.04</v>
      </c>
      <c r="I1231" s="3">
        <f>HLOOKUP($C1231,'Параметры ПФ'!$F$3:$K$4,2,FALSE)</f>
        <v>155.04</v>
      </c>
      <c r="J1231" s="3">
        <f t="shared" si="95"/>
        <v>6201.6</v>
      </c>
      <c r="K1231" s="4">
        <f>IF(J1231&lt;'Параметры ПФ'!$N$7+0.01,'Стандартные программы'!J1231,ROUNDDOWN('Параметры ПФ'!$N$7/IF(H1231=0,I1231,IF(I1231&gt;H1231,H1231,I1231)),0)*IF(H1231=0,I1231,IF(I1231&gt;H1231,H1231,I1231)))</f>
        <v>6201.6</v>
      </c>
      <c r="L1231" s="3">
        <f t="shared" si="96"/>
        <v>62016</v>
      </c>
      <c r="M1231" s="25">
        <f>IF(J1231&lt;'Параметры ПФ'!$N$7+0.01,E1231*F1231*G1231,ROUNDDOWN('Параметры ПФ'!$N$7/IF(H1231=0,I1231,IF(I1231&gt;H1231,H1231,I1231)),0)*G1231)</f>
        <v>400</v>
      </c>
      <c r="N1231" s="19">
        <f t="shared" si="97"/>
        <v>0</v>
      </c>
      <c r="O1231" s="66" t="b">
        <f t="shared" si="98"/>
        <v>1</v>
      </c>
      <c r="P1231" s="67">
        <f t="shared" si="99"/>
        <v>72</v>
      </c>
    </row>
    <row r="1232" spans="1:16" x14ac:dyDescent="0.45">
      <c r="A1232" s="90" t="s">
        <v>76</v>
      </c>
      <c r="B1232" s="90" t="s">
        <v>672</v>
      </c>
      <c r="C1232" s="90" t="s">
        <v>14</v>
      </c>
      <c r="D1232" s="91">
        <v>36</v>
      </c>
      <c r="E1232" s="91">
        <v>20</v>
      </c>
      <c r="F1232" s="92">
        <v>2</v>
      </c>
      <c r="G1232" s="93">
        <v>24</v>
      </c>
      <c r="H1232" s="68">
        <f t="array" ref="H1232">INDEX('Нормативные затраты по МЗ'!$C$2:$C$132,MATCH(A1232&amp;C1232,'Нормативные затраты по МЗ'!$A$2:$A$132&amp;'Нормативные затраты по МЗ'!$B$2:$B$132,0))</f>
        <v>155.04</v>
      </c>
      <c r="I1232" s="3">
        <f>HLOOKUP($C1232,'Параметры ПФ'!$F$3:$K$4,2,FALSE)</f>
        <v>155.04</v>
      </c>
      <c r="J1232" s="3">
        <f t="shared" si="95"/>
        <v>6201.6</v>
      </c>
      <c r="K1232" s="4">
        <f>IF(J1232&lt;'Параметры ПФ'!$N$7+0.01,'Стандартные программы'!J1232,ROUNDDOWN('Параметры ПФ'!$N$7/IF(H1232=0,I1232,IF(I1232&gt;H1232,H1232,I1232)),0)*IF(H1232=0,I1232,IF(I1232&gt;H1232,H1232,I1232)))</f>
        <v>6201.6</v>
      </c>
      <c r="L1232" s="3">
        <f t="shared" si="96"/>
        <v>148838.39999999999</v>
      </c>
      <c r="M1232" s="25">
        <f>IF(J1232&lt;'Параметры ПФ'!$N$7+0.01,E1232*F1232*G1232,ROUNDDOWN('Параметры ПФ'!$N$7/IF(H1232=0,I1232,IF(I1232&gt;H1232,H1232,I1232)),0)*G1232)</f>
        <v>960</v>
      </c>
      <c r="N1232" s="19">
        <f t="shared" si="97"/>
        <v>0</v>
      </c>
      <c r="O1232" s="66" t="b">
        <f t="shared" si="98"/>
        <v>1</v>
      </c>
      <c r="P1232" s="67">
        <f t="shared" si="99"/>
        <v>72</v>
      </c>
    </row>
    <row r="1233" spans="1:16" x14ac:dyDescent="0.45">
      <c r="A1233" s="90" t="s">
        <v>76</v>
      </c>
      <c r="B1233" s="90" t="s">
        <v>673</v>
      </c>
      <c r="C1233" s="90" t="s">
        <v>14</v>
      </c>
      <c r="D1233" s="91">
        <v>36</v>
      </c>
      <c r="E1233" s="91">
        <v>20</v>
      </c>
      <c r="F1233" s="92">
        <v>2</v>
      </c>
      <c r="G1233" s="93">
        <v>34</v>
      </c>
      <c r="H1233" s="68">
        <f t="array" ref="H1233">INDEX('Нормативные затраты по МЗ'!$C$2:$C$132,MATCH(A1233&amp;C1233,'Нормативные затраты по МЗ'!$A$2:$A$132&amp;'Нормативные затраты по МЗ'!$B$2:$B$132,0))</f>
        <v>155.04</v>
      </c>
      <c r="I1233" s="3">
        <f>HLOOKUP($C1233,'Параметры ПФ'!$F$3:$K$4,2,FALSE)</f>
        <v>155.04</v>
      </c>
      <c r="J1233" s="3">
        <f t="shared" si="95"/>
        <v>6201.6</v>
      </c>
      <c r="K1233" s="4">
        <f>IF(J1233&lt;'Параметры ПФ'!$N$7+0.01,'Стандартные программы'!J1233,ROUNDDOWN('Параметры ПФ'!$N$7/IF(H1233=0,I1233,IF(I1233&gt;H1233,H1233,I1233)),0)*IF(H1233=0,I1233,IF(I1233&gt;H1233,H1233,I1233)))</f>
        <v>6201.6</v>
      </c>
      <c r="L1233" s="3">
        <f t="shared" si="96"/>
        <v>210854.39999999999</v>
      </c>
      <c r="M1233" s="25">
        <f>IF(J1233&lt;'Параметры ПФ'!$N$7+0.01,E1233*F1233*G1233,ROUNDDOWN('Параметры ПФ'!$N$7/IF(H1233=0,I1233,IF(I1233&gt;H1233,H1233,I1233)),0)*G1233)</f>
        <v>1360</v>
      </c>
      <c r="N1233" s="19">
        <f t="shared" si="97"/>
        <v>0</v>
      </c>
      <c r="O1233" s="66" t="b">
        <f t="shared" si="98"/>
        <v>1</v>
      </c>
      <c r="P1233" s="67">
        <f t="shared" si="99"/>
        <v>72</v>
      </c>
    </row>
    <row r="1234" spans="1:16" x14ac:dyDescent="0.45">
      <c r="A1234" s="90" t="s">
        <v>76</v>
      </c>
      <c r="B1234" s="90" t="s">
        <v>674</v>
      </c>
      <c r="C1234" s="90" t="s">
        <v>14</v>
      </c>
      <c r="D1234" s="91">
        <v>36</v>
      </c>
      <c r="E1234" s="91">
        <v>20</v>
      </c>
      <c r="F1234" s="92">
        <v>2</v>
      </c>
      <c r="G1234" s="93">
        <v>8</v>
      </c>
      <c r="H1234" s="68">
        <f t="array" ref="H1234">INDEX('Нормативные затраты по МЗ'!$C$2:$C$132,MATCH(A1234&amp;C1234,'Нормативные затраты по МЗ'!$A$2:$A$132&amp;'Нормативные затраты по МЗ'!$B$2:$B$132,0))</f>
        <v>155.04</v>
      </c>
      <c r="I1234" s="3">
        <f>HLOOKUP($C1234,'Параметры ПФ'!$F$3:$K$4,2,FALSE)</f>
        <v>155.04</v>
      </c>
      <c r="J1234" s="3">
        <f t="shared" si="95"/>
        <v>6201.6</v>
      </c>
      <c r="K1234" s="4">
        <f>IF(J1234&lt;'Параметры ПФ'!$N$7+0.01,'Стандартные программы'!J1234,ROUNDDOWN('Параметры ПФ'!$N$7/IF(H1234=0,I1234,IF(I1234&gt;H1234,H1234,I1234)),0)*IF(H1234=0,I1234,IF(I1234&gt;H1234,H1234,I1234)))</f>
        <v>6201.6</v>
      </c>
      <c r="L1234" s="3">
        <f t="shared" si="96"/>
        <v>49612.800000000003</v>
      </c>
      <c r="M1234" s="25">
        <f>IF(J1234&lt;'Параметры ПФ'!$N$7+0.01,E1234*F1234*G1234,ROUNDDOWN('Параметры ПФ'!$N$7/IF(H1234=0,I1234,IF(I1234&gt;H1234,H1234,I1234)),0)*G1234)</f>
        <v>320</v>
      </c>
      <c r="N1234" s="19">
        <f t="shared" si="97"/>
        <v>0</v>
      </c>
      <c r="O1234" s="66" t="b">
        <f t="shared" si="98"/>
        <v>1</v>
      </c>
      <c r="P1234" s="67">
        <f t="shared" si="99"/>
        <v>72</v>
      </c>
    </row>
    <row r="1235" spans="1:16" x14ac:dyDescent="0.45">
      <c r="A1235" s="90" t="s">
        <v>76</v>
      </c>
      <c r="B1235" s="90" t="s">
        <v>675</v>
      </c>
      <c r="C1235" s="90" t="s">
        <v>14</v>
      </c>
      <c r="D1235" s="91">
        <v>36</v>
      </c>
      <c r="E1235" s="91">
        <v>20</v>
      </c>
      <c r="F1235" s="92">
        <v>2</v>
      </c>
      <c r="G1235" s="93">
        <v>17</v>
      </c>
      <c r="H1235" s="68">
        <f t="array" ref="H1235">INDEX('Нормативные затраты по МЗ'!$C$2:$C$132,MATCH(A1235&amp;C1235,'Нормативные затраты по МЗ'!$A$2:$A$132&amp;'Нормативные затраты по МЗ'!$B$2:$B$132,0))</f>
        <v>155.04</v>
      </c>
      <c r="I1235" s="3">
        <f>HLOOKUP($C1235,'Параметры ПФ'!$F$3:$K$4,2,FALSE)</f>
        <v>155.04</v>
      </c>
      <c r="J1235" s="3">
        <f t="shared" si="95"/>
        <v>6201.6</v>
      </c>
      <c r="K1235" s="4">
        <f>IF(J1235&lt;'Параметры ПФ'!$N$7+0.01,'Стандартные программы'!J1235,ROUNDDOWN('Параметры ПФ'!$N$7/IF(H1235=0,I1235,IF(I1235&gt;H1235,H1235,I1235)),0)*IF(H1235=0,I1235,IF(I1235&gt;H1235,H1235,I1235)))</f>
        <v>6201.6</v>
      </c>
      <c r="L1235" s="3">
        <f t="shared" si="96"/>
        <v>105427.2</v>
      </c>
      <c r="M1235" s="25">
        <f>IF(J1235&lt;'Параметры ПФ'!$N$7+0.01,E1235*F1235*G1235,ROUNDDOWN('Параметры ПФ'!$N$7/IF(H1235=0,I1235,IF(I1235&gt;H1235,H1235,I1235)),0)*G1235)</f>
        <v>680</v>
      </c>
      <c r="N1235" s="19">
        <f t="shared" si="97"/>
        <v>0</v>
      </c>
      <c r="O1235" s="66" t="b">
        <f t="shared" si="98"/>
        <v>1</v>
      </c>
      <c r="P1235" s="67">
        <f t="shared" si="99"/>
        <v>72</v>
      </c>
    </row>
    <row r="1236" spans="1:16" x14ac:dyDescent="0.45">
      <c r="A1236" s="90" t="s">
        <v>76</v>
      </c>
      <c r="B1236" s="90" t="s">
        <v>676</v>
      </c>
      <c r="C1236" s="90" t="s">
        <v>14</v>
      </c>
      <c r="D1236" s="91">
        <v>36</v>
      </c>
      <c r="E1236" s="91">
        <v>20</v>
      </c>
      <c r="F1236" s="92">
        <v>2</v>
      </c>
      <c r="G1236" s="93">
        <v>25</v>
      </c>
      <c r="H1236" s="68">
        <f t="array" ref="H1236">INDEX('Нормативные затраты по МЗ'!$C$2:$C$132,MATCH(A1236&amp;C1236,'Нормативные затраты по МЗ'!$A$2:$A$132&amp;'Нормативные затраты по МЗ'!$B$2:$B$132,0))</f>
        <v>155.04</v>
      </c>
      <c r="I1236" s="3">
        <f>HLOOKUP($C1236,'Параметры ПФ'!$F$3:$K$4,2,FALSE)</f>
        <v>155.04</v>
      </c>
      <c r="J1236" s="3">
        <f t="shared" si="95"/>
        <v>6201.6</v>
      </c>
      <c r="K1236" s="4">
        <f>IF(J1236&lt;'Параметры ПФ'!$N$7+0.01,'Стандартные программы'!J1236,ROUNDDOWN('Параметры ПФ'!$N$7/IF(H1236=0,I1236,IF(I1236&gt;H1236,H1236,I1236)),0)*IF(H1236=0,I1236,IF(I1236&gt;H1236,H1236,I1236)))</f>
        <v>6201.6</v>
      </c>
      <c r="L1236" s="3">
        <f t="shared" si="96"/>
        <v>155040</v>
      </c>
      <c r="M1236" s="25">
        <f>IF(J1236&lt;'Параметры ПФ'!$N$7+0.01,E1236*F1236*G1236,ROUNDDOWN('Параметры ПФ'!$N$7/IF(H1236=0,I1236,IF(I1236&gt;H1236,H1236,I1236)),0)*G1236)</f>
        <v>1000</v>
      </c>
      <c r="N1236" s="19">
        <f t="shared" si="97"/>
        <v>0</v>
      </c>
      <c r="O1236" s="66" t="b">
        <f t="shared" si="98"/>
        <v>1</v>
      </c>
      <c r="P1236" s="67">
        <f t="shared" si="99"/>
        <v>72</v>
      </c>
    </row>
    <row r="1237" spans="1:16" x14ac:dyDescent="0.45">
      <c r="A1237" s="90" t="s">
        <v>76</v>
      </c>
      <c r="B1237" s="90" t="s">
        <v>677</v>
      </c>
      <c r="C1237" s="90" t="s">
        <v>2</v>
      </c>
      <c r="D1237" s="91">
        <v>36</v>
      </c>
      <c r="E1237" s="91">
        <v>20</v>
      </c>
      <c r="F1237" s="92">
        <v>2</v>
      </c>
      <c r="G1237" s="93">
        <v>25</v>
      </c>
      <c r="H1237" s="68">
        <f t="array" ref="H1237">INDEX('Нормативные затраты по МЗ'!$C$2:$C$132,MATCH(A1237&amp;C1237,'Нормативные затраты по МЗ'!$A$2:$A$132&amp;'Нормативные затраты по МЗ'!$B$2:$B$132,0))</f>
        <v>155.04</v>
      </c>
      <c r="I1237" s="3">
        <f>HLOOKUP($C1237,'Параметры ПФ'!$F$3:$K$4,2,FALSE)</f>
        <v>155.04</v>
      </c>
      <c r="J1237" s="3">
        <f t="shared" si="95"/>
        <v>6201.6</v>
      </c>
      <c r="K1237" s="4">
        <f>IF(J1237&lt;'Параметры ПФ'!$N$7+0.01,'Стандартные программы'!J1237,ROUNDDOWN('Параметры ПФ'!$N$7/IF(H1237=0,I1237,IF(I1237&gt;H1237,H1237,I1237)),0)*IF(H1237=0,I1237,IF(I1237&gt;H1237,H1237,I1237)))</f>
        <v>6201.6</v>
      </c>
      <c r="L1237" s="3">
        <f t="shared" si="96"/>
        <v>155040</v>
      </c>
      <c r="M1237" s="25">
        <f>IF(J1237&lt;'Параметры ПФ'!$N$7+0.01,E1237*F1237*G1237,ROUNDDOWN('Параметры ПФ'!$N$7/IF(H1237=0,I1237,IF(I1237&gt;H1237,H1237,I1237)),0)*G1237)</f>
        <v>1000</v>
      </c>
      <c r="N1237" s="19">
        <f t="shared" si="97"/>
        <v>0</v>
      </c>
      <c r="O1237" s="66" t="b">
        <f t="shared" si="98"/>
        <v>1</v>
      </c>
      <c r="P1237" s="67">
        <f t="shared" si="99"/>
        <v>72</v>
      </c>
    </row>
    <row r="1238" spans="1:16" x14ac:dyDescent="0.45">
      <c r="A1238" s="90" t="s">
        <v>76</v>
      </c>
      <c r="B1238" s="90" t="s">
        <v>678</v>
      </c>
      <c r="C1238" s="90" t="s">
        <v>2</v>
      </c>
      <c r="D1238" s="91">
        <v>36</v>
      </c>
      <c r="E1238" s="91">
        <v>20</v>
      </c>
      <c r="F1238" s="92">
        <v>2</v>
      </c>
      <c r="G1238" s="93">
        <v>7</v>
      </c>
      <c r="H1238" s="68">
        <f t="array" ref="H1238">INDEX('Нормативные затраты по МЗ'!$C$2:$C$132,MATCH(A1238&amp;C1238,'Нормативные затраты по МЗ'!$A$2:$A$132&amp;'Нормативные затраты по МЗ'!$B$2:$B$132,0))</f>
        <v>155.04</v>
      </c>
      <c r="I1238" s="3">
        <f>HLOOKUP($C1238,'Параметры ПФ'!$F$3:$K$4,2,FALSE)</f>
        <v>155.04</v>
      </c>
      <c r="J1238" s="3">
        <f t="shared" si="95"/>
        <v>6201.6</v>
      </c>
      <c r="K1238" s="4">
        <f>IF(J1238&lt;'Параметры ПФ'!$N$7+0.01,'Стандартные программы'!J1238,ROUNDDOWN('Параметры ПФ'!$N$7/IF(H1238=0,I1238,IF(I1238&gt;H1238,H1238,I1238)),0)*IF(H1238=0,I1238,IF(I1238&gt;H1238,H1238,I1238)))</f>
        <v>6201.6</v>
      </c>
      <c r="L1238" s="3">
        <f t="shared" si="96"/>
        <v>43411.199999999997</v>
      </c>
      <c r="M1238" s="25">
        <f>IF(J1238&lt;'Параметры ПФ'!$N$7+0.01,E1238*F1238*G1238,ROUNDDOWN('Параметры ПФ'!$N$7/IF(H1238=0,I1238,IF(I1238&gt;H1238,H1238,I1238)),0)*G1238)</f>
        <v>280</v>
      </c>
      <c r="N1238" s="19">
        <f t="shared" si="97"/>
        <v>0</v>
      </c>
      <c r="O1238" s="66" t="b">
        <f t="shared" si="98"/>
        <v>1</v>
      </c>
      <c r="P1238" s="67">
        <f t="shared" si="99"/>
        <v>72</v>
      </c>
    </row>
    <row r="1239" spans="1:16" x14ac:dyDescent="0.45">
      <c r="A1239" s="90" t="s">
        <v>76</v>
      </c>
      <c r="B1239" s="90" t="s">
        <v>679</v>
      </c>
      <c r="C1239" s="90" t="s">
        <v>2</v>
      </c>
      <c r="D1239" s="91">
        <v>36</v>
      </c>
      <c r="E1239" s="91">
        <v>20</v>
      </c>
      <c r="F1239" s="92">
        <v>2</v>
      </c>
      <c r="G1239" s="93">
        <v>17</v>
      </c>
      <c r="H1239" s="68">
        <f t="array" ref="H1239">INDEX('Нормативные затраты по МЗ'!$C$2:$C$132,MATCH(A1239&amp;C1239,'Нормативные затраты по МЗ'!$A$2:$A$132&amp;'Нормативные затраты по МЗ'!$B$2:$B$132,0))</f>
        <v>155.04</v>
      </c>
      <c r="I1239" s="3">
        <f>HLOOKUP($C1239,'Параметры ПФ'!$F$3:$K$4,2,FALSE)</f>
        <v>155.04</v>
      </c>
      <c r="J1239" s="3">
        <f t="shared" si="95"/>
        <v>6201.6</v>
      </c>
      <c r="K1239" s="4">
        <f>IF(J1239&lt;'Параметры ПФ'!$N$7+0.01,'Стандартные программы'!J1239,ROUNDDOWN('Параметры ПФ'!$N$7/IF(H1239=0,I1239,IF(I1239&gt;H1239,H1239,I1239)),0)*IF(H1239=0,I1239,IF(I1239&gt;H1239,H1239,I1239)))</f>
        <v>6201.6</v>
      </c>
      <c r="L1239" s="3">
        <f t="shared" si="96"/>
        <v>105427.2</v>
      </c>
      <c r="M1239" s="25">
        <f>IF(J1239&lt;'Параметры ПФ'!$N$7+0.01,E1239*F1239*G1239,ROUNDDOWN('Параметры ПФ'!$N$7/IF(H1239=0,I1239,IF(I1239&gt;H1239,H1239,I1239)),0)*G1239)</f>
        <v>680</v>
      </c>
      <c r="N1239" s="19">
        <f t="shared" si="97"/>
        <v>0</v>
      </c>
      <c r="O1239" s="66" t="b">
        <f t="shared" si="98"/>
        <v>1</v>
      </c>
      <c r="P1239" s="67">
        <f t="shared" si="99"/>
        <v>72</v>
      </c>
    </row>
    <row r="1240" spans="1:16" x14ac:dyDescent="0.45">
      <c r="A1240" s="90" t="s">
        <v>76</v>
      </c>
      <c r="B1240" s="90" t="s">
        <v>680</v>
      </c>
      <c r="C1240" s="90" t="s">
        <v>2</v>
      </c>
      <c r="D1240" s="91">
        <v>36</v>
      </c>
      <c r="E1240" s="91">
        <v>20</v>
      </c>
      <c r="F1240" s="92">
        <v>2</v>
      </c>
      <c r="G1240" s="93">
        <v>18</v>
      </c>
      <c r="H1240" s="68">
        <f t="array" ref="H1240">INDEX('Нормативные затраты по МЗ'!$C$2:$C$132,MATCH(A1240&amp;C1240,'Нормативные затраты по МЗ'!$A$2:$A$132&amp;'Нормативные затраты по МЗ'!$B$2:$B$132,0))</f>
        <v>155.04</v>
      </c>
      <c r="I1240" s="3">
        <f>HLOOKUP($C1240,'Параметры ПФ'!$F$3:$K$4,2,FALSE)</f>
        <v>155.04</v>
      </c>
      <c r="J1240" s="3">
        <f t="shared" si="95"/>
        <v>6201.6</v>
      </c>
      <c r="K1240" s="4">
        <f>IF(J1240&lt;'Параметры ПФ'!$N$7+0.01,'Стандартные программы'!J1240,ROUNDDOWN('Параметры ПФ'!$N$7/IF(H1240=0,I1240,IF(I1240&gt;H1240,H1240,I1240)),0)*IF(H1240=0,I1240,IF(I1240&gt;H1240,H1240,I1240)))</f>
        <v>6201.6</v>
      </c>
      <c r="L1240" s="3">
        <f t="shared" si="96"/>
        <v>111628.8</v>
      </c>
      <c r="M1240" s="25">
        <f>IF(J1240&lt;'Параметры ПФ'!$N$7+0.01,E1240*F1240*G1240,ROUNDDOWN('Параметры ПФ'!$N$7/IF(H1240=0,I1240,IF(I1240&gt;H1240,H1240,I1240)),0)*G1240)</f>
        <v>720</v>
      </c>
      <c r="N1240" s="19">
        <f t="shared" si="97"/>
        <v>0</v>
      </c>
      <c r="O1240" s="66" t="b">
        <f t="shared" si="98"/>
        <v>1</v>
      </c>
      <c r="P1240" s="67">
        <f t="shared" si="99"/>
        <v>72</v>
      </c>
    </row>
    <row r="1241" spans="1:16" x14ac:dyDescent="0.45">
      <c r="A1241" s="90" t="s">
        <v>76</v>
      </c>
      <c r="B1241" s="90" t="s">
        <v>681</v>
      </c>
      <c r="C1241" s="90" t="s">
        <v>2</v>
      </c>
      <c r="D1241" s="91">
        <v>36</v>
      </c>
      <c r="E1241" s="91">
        <v>20</v>
      </c>
      <c r="F1241" s="92">
        <v>2</v>
      </c>
      <c r="G1241" s="93">
        <v>18</v>
      </c>
      <c r="H1241" s="68">
        <f t="array" ref="H1241">INDEX('Нормативные затраты по МЗ'!$C$2:$C$132,MATCH(A1241&amp;C1241,'Нормативные затраты по МЗ'!$A$2:$A$132&amp;'Нормативные затраты по МЗ'!$B$2:$B$132,0))</f>
        <v>155.04</v>
      </c>
      <c r="I1241" s="3">
        <f>HLOOKUP($C1241,'Параметры ПФ'!$F$3:$K$4,2,FALSE)</f>
        <v>155.04</v>
      </c>
      <c r="J1241" s="3">
        <f t="shared" si="95"/>
        <v>6201.6</v>
      </c>
      <c r="K1241" s="4">
        <f>IF(J1241&lt;'Параметры ПФ'!$N$7+0.01,'Стандартные программы'!J1241,ROUNDDOWN('Параметры ПФ'!$N$7/IF(H1241=0,I1241,IF(I1241&gt;H1241,H1241,I1241)),0)*IF(H1241=0,I1241,IF(I1241&gt;H1241,H1241,I1241)))</f>
        <v>6201.6</v>
      </c>
      <c r="L1241" s="3">
        <f t="shared" si="96"/>
        <v>111628.8</v>
      </c>
      <c r="M1241" s="25">
        <f>IF(J1241&lt;'Параметры ПФ'!$N$7+0.01,E1241*F1241*G1241,ROUNDDOWN('Параметры ПФ'!$N$7/IF(H1241=0,I1241,IF(I1241&gt;H1241,H1241,I1241)),0)*G1241)</f>
        <v>720</v>
      </c>
      <c r="N1241" s="19">
        <f t="shared" si="97"/>
        <v>0</v>
      </c>
      <c r="O1241" s="66" t="b">
        <f t="shared" si="98"/>
        <v>1</v>
      </c>
      <c r="P1241" s="67">
        <f t="shared" si="99"/>
        <v>72</v>
      </c>
    </row>
    <row r="1242" spans="1:16" x14ac:dyDescent="0.45">
      <c r="A1242" s="90" t="s">
        <v>76</v>
      </c>
      <c r="B1242" s="90" t="s">
        <v>682</v>
      </c>
      <c r="C1242" s="90" t="s">
        <v>2</v>
      </c>
      <c r="D1242" s="91">
        <v>36</v>
      </c>
      <c r="E1242" s="91">
        <v>20</v>
      </c>
      <c r="F1242" s="92">
        <v>2</v>
      </c>
      <c r="G1242" s="93">
        <v>9</v>
      </c>
      <c r="H1242" s="68">
        <f t="array" ref="H1242">INDEX('Нормативные затраты по МЗ'!$C$2:$C$132,MATCH(A1242&amp;C1242,'Нормативные затраты по МЗ'!$A$2:$A$132&amp;'Нормативные затраты по МЗ'!$B$2:$B$132,0))</f>
        <v>155.04</v>
      </c>
      <c r="I1242" s="3">
        <f>HLOOKUP($C1242,'Параметры ПФ'!$F$3:$K$4,2,FALSE)</f>
        <v>155.04</v>
      </c>
      <c r="J1242" s="3">
        <f t="shared" si="95"/>
        <v>6201.6</v>
      </c>
      <c r="K1242" s="4">
        <f>IF(J1242&lt;'Параметры ПФ'!$N$7+0.01,'Стандартные программы'!J1242,ROUNDDOWN('Параметры ПФ'!$N$7/IF(H1242=0,I1242,IF(I1242&gt;H1242,H1242,I1242)),0)*IF(H1242=0,I1242,IF(I1242&gt;H1242,H1242,I1242)))</f>
        <v>6201.6</v>
      </c>
      <c r="L1242" s="3">
        <f t="shared" si="96"/>
        <v>55814.400000000001</v>
      </c>
      <c r="M1242" s="25">
        <f>IF(J1242&lt;'Параметры ПФ'!$N$7+0.01,E1242*F1242*G1242,ROUNDDOWN('Параметры ПФ'!$N$7/IF(H1242=0,I1242,IF(I1242&gt;H1242,H1242,I1242)),0)*G1242)</f>
        <v>360</v>
      </c>
      <c r="N1242" s="19">
        <f t="shared" si="97"/>
        <v>0</v>
      </c>
      <c r="O1242" s="66" t="b">
        <f t="shared" si="98"/>
        <v>1</v>
      </c>
      <c r="P1242" s="67">
        <f t="shared" si="99"/>
        <v>72</v>
      </c>
    </row>
    <row r="1243" spans="1:16" x14ac:dyDescent="0.45">
      <c r="A1243" s="90" t="s">
        <v>76</v>
      </c>
      <c r="B1243" s="90" t="s">
        <v>683</v>
      </c>
      <c r="C1243" s="90" t="s">
        <v>2</v>
      </c>
      <c r="D1243" s="91">
        <v>36</v>
      </c>
      <c r="E1243" s="91">
        <v>20</v>
      </c>
      <c r="F1243" s="92">
        <v>2</v>
      </c>
      <c r="G1243" s="93">
        <v>17</v>
      </c>
      <c r="H1243" s="68">
        <f t="array" ref="H1243">INDEX('Нормативные затраты по МЗ'!$C$2:$C$132,MATCH(A1243&amp;C1243,'Нормативные затраты по МЗ'!$A$2:$A$132&amp;'Нормативные затраты по МЗ'!$B$2:$B$132,0))</f>
        <v>155.04</v>
      </c>
      <c r="I1243" s="3">
        <f>HLOOKUP($C1243,'Параметры ПФ'!$F$3:$K$4,2,FALSE)</f>
        <v>155.04</v>
      </c>
      <c r="J1243" s="3">
        <f t="shared" si="95"/>
        <v>6201.6</v>
      </c>
      <c r="K1243" s="4">
        <f>IF(J1243&lt;'Параметры ПФ'!$N$7+0.01,'Стандартные программы'!J1243,ROUNDDOWN('Параметры ПФ'!$N$7/IF(H1243=0,I1243,IF(I1243&gt;H1243,H1243,I1243)),0)*IF(H1243=0,I1243,IF(I1243&gt;H1243,H1243,I1243)))</f>
        <v>6201.6</v>
      </c>
      <c r="L1243" s="3">
        <f t="shared" si="96"/>
        <v>105427.2</v>
      </c>
      <c r="M1243" s="25">
        <f>IF(J1243&lt;'Параметры ПФ'!$N$7+0.01,E1243*F1243*G1243,ROUNDDOWN('Параметры ПФ'!$N$7/IF(H1243=0,I1243,IF(I1243&gt;H1243,H1243,I1243)),0)*G1243)</f>
        <v>680</v>
      </c>
      <c r="N1243" s="19">
        <f t="shared" si="97"/>
        <v>0</v>
      </c>
      <c r="O1243" s="66" t="b">
        <f t="shared" si="98"/>
        <v>1</v>
      </c>
      <c r="P1243" s="67">
        <f t="shared" si="99"/>
        <v>72</v>
      </c>
    </row>
    <row r="1244" spans="1:16" x14ac:dyDescent="0.45">
      <c r="A1244" s="90" t="s">
        <v>76</v>
      </c>
      <c r="B1244" s="90" t="s">
        <v>684</v>
      </c>
      <c r="C1244" s="90" t="s">
        <v>2</v>
      </c>
      <c r="D1244" s="91">
        <v>36</v>
      </c>
      <c r="E1244" s="91">
        <v>20</v>
      </c>
      <c r="F1244" s="92">
        <v>2</v>
      </c>
      <c r="G1244" s="93">
        <v>20</v>
      </c>
      <c r="H1244" s="68">
        <f t="array" ref="H1244">INDEX('Нормативные затраты по МЗ'!$C$2:$C$132,MATCH(A1244&amp;C1244,'Нормативные затраты по МЗ'!$A$2:$A$132&amp;'Нормативные затраты по МЗ'!$B$2:$B$132,0))</f>
        <v>155.04</v>
      </c>
      <c r="I1244" s="3">
        <f>HLOOKUP($C1244,'Параметры ПФ'!$F$3:$K$4,2,FALSE)</f>
        <v>155.04</v>
      </c>
      <c r="J1244" s="3">
        <f t="shared" si="95"/>
        <v>6201.6</v>
      </c>
      <c r="K1244" s="4">
        <f>IF(J1244&lt;'Параметры ПФ'!$N$7+0.01,'Стандартные программы'!J1244,ROUNDDOWN('Параметры ПФ'!$N$7/IF(H1244=0,I1244,IF(I1244&gt;H1244,H1244,I1244)),0)*IF(H1244=0,I1244,IF(I1244&gt;H1244,H1244,I1244)))</f>
        <v>6201.6</v>
      </c>
      <c r="L1244" s="3">
        <f t="shared" si="96"/>
        <v>124032</v>
      </c>
      <c r="M1244" s="25">
        <f>IF(J1244&lt;'Параметры ПФ'!$N$7+0.01,E1244*F1244*G1244,ROUNDDOWN('Параметры ПФ'!$N$7/IF(H1244=0,I1244,IF(I1244&gt;H1244,H1244,I1244)),0)*G1244)</f>
        <v>800</v>
      </c>
      <c r="N1244" s="19">
        <f t="shared" si="97"/>
        <v>0</v>
      </c>
      <c r="O1244" s="66" t="b">
        <f t="shared" si="98"/>
        <v>1</v>
      </c>
      <c r="P1244" s="67">
        <f t="shared" si="99"/>
        <v>72</v>
      </c>
    </row>
    <row r="1245" spans="1:16" x14ac:dyDescent="0.45">
      <c r="A1245" s="90" t="s">
        <v>76</v>
      </c>
      <c r="B1245" s="90" t="s">
        <v>685</v>
      </c>
      <c r="C1245" s="90" t="s">
        <v>2</v>
      </c>
      <c r="D1245" s="91">
        <v>36</v>
      </c>
      <c r="E1245" s="91">
        <v>20</v>
      </c>
      <c r="F1245" s="92">
        <v>2</v>
      </c>
      <c r="G1245" s="93">
        <v>11</v>
      </c>
      <c r="H1245" s="68">
        <f t="array" ref="H1245">INDEX('Нормативные затраты по МЗ'!$C$2:$C$132,MATCH(A1245&amp;C1245,'Нормативные затраты по МЗ'!$A$2:$A$132&amp;'Нормативные затраты по МЗ'!$B$2:$B$132,0))</f>
        <v>155.04</v>
      </c>
      <c r="I1245" s="3">
        <f>HLOOKUP($C1245,'Параметры ПФ'!$F$3:$K$4,2,FALSE)</f>
        <v>155.04</v>
      </c>
      <c r="J1245" s="3">
        <f t="shared" si="95"/>
        <v>6201.6</v>
      </c>
      <c r="K1245" s="4">
        <f>IF(J1245&lt;'Параметры ПФ'!$N$7+0.01,'Стандартные программы'!J1245,ROUNDDOWN('Параметры ПФ'!$N$7/IF(H1245=0,I1245,IF(I1245&gt;H1245,H1245,I1245)),0)*IF(H1245=0,I1245,IF(I1245&gt;H1245,H1245,I1245)))</f>
        <v>6201.6</v>
      </c>
      <c r="L1245" s="3">
        <f t="shared" si="96"/>
        <v>68217.600000000006</v>
      </c>
      <c r="M1245" s="25">
        <f>IF(J1245&lt;'Параметры ПФ'!$N$7+0.01,E1245*F1245*G1245,ROUNDDOWN('Параметры ПФ'!$N$7/IF(H1245=0,I1245,IF(I1245&gt;H1245,H1245,I1245)),0)*G1245)</f>
        <v>440</v>
      </c>
      <c r="N1245" s="19">
        <f t="shared" si="97"/>
        <v>0</v>
      </c>
      <c r="O1245" s="66" t="b">
        <f t="shared" si="98"/>
        <v>1</v>
      </c>
      <c r="P1245" s="67">
        <f t="shared" si="99"/>
        <v>72</v>
      </c>
    </row>
    <row r="1246" spans="1:16" x14ac:dyDescent="0.45">
      <c r="A1246" s="90" t="s">
        <v>76</v>
      </c>
      <c r="B1246" s="90" t="s">
        <v>686</v>
      </c>
      <c r="C1246" s="90" t="s">
        <v>2</v>
      </c>
      <c r="D1246" s="91">
        <v>36</v>
      </c>
      <c r="E1246" s="91">
        <v>20</v>
      </c>
      <c r="F1246" s="92">
        <v>2</v>
      </c>
      <c r="G1246" s="93">
        <v>18</v>
      </c>
      <c r="H1246" s="68">
        <f t="array" ref="H1246">INDEX('Нормативные затраты по МЗ'!$C$2:$C$132,MATCH(A1246&amp;C1246,'Нормативные затраты по МЗ'!$A$2:$A$132&amp;'Нормативные затраты по МЗ'!$B$2:$B$132,0))</f>
        <v>155.04</v>
      </c>
      <c r="I1246" s="3">
        <f>HLOOKUP($C1246,'Параметры ПФ'!$F$3:$K$4,2,FALSE)</f>
        <v>155.04</v>
      </c>
      <c r="J1246" s="3">
        <f t="shared" si="95"/>
        <v>6201.6</v>
      </c>
      <c r="K1246" s="4">
        <f>IF(J1246&lt;'Параметры ПФ'!$N$7+0.01,'Стандартные программы'!J1246,ROUNDDOWN('Параметры ПФ'!$N$7/IF(H1246=0,I1246,IF(I1246&gt;H1246,H1246,I1246)),0)*IF(H1246=0,I1246,IF(I1246&gt;H1246,H1246,I1246)))</f>
        <v>6201.6</v>
      </c>
      <c r="L1246" s="3">
        <f t="shared" si="96"/>
        <v>111628.8</v>
      </c>
      <c r="M1246" s="25">
        <f>IF(J1246&lt;'Параметры ПФ'!$N$7+0.01,E1246*F1246*G1246,ROUNDDOWN('Параметры ПФ'!$N$7/IF(H1246=0,I1246,IF(I1246&gt;H1246,H1246,I1246)),0)*G1246)</f>
        <v>720</v>
      </c>
      <c r="N1246" s="19">
        <f t="shared" si="97"/>
        <v>0</v>
      </c>
      <c r="O1246" s="66" t="b">
        <f t="shared" si="98"/>
        <v>1</v>
      </c>
      <c r="P1246" s="67">
        <f t="shared" si="99"/>
        <v>72</v>
      </c>
    </row>
    <row r="1247" spans="1:16" x14ac:dyDescent="0.45">
      <c r="A1247" s="90" t="s">
        <v>76</v>
      </c>
      <c r="B1247" s="90" t="s">
        <v>687</v>
      </c>
      <c r="C1247" s="90" t="s">
        <v>2</v>
      </c>
      <c r="D1247" s="91">
        <v>36</v>
      </c>
      <c r="E1247" s="91">
        <v>20</v>
      </c>
      <c r="F1247" s="92">
        <v>2</v>
      </c>
      <c r="G1247" s="93">
        <v>20</v>
      </c>
      <c r="H1247" s="68">
        <f t="array" ref="H1247">INDEX('Нормативные затраты по МЗ'!$C$2:$C$132,MATCH(A1247&amp;C1247,'Нормативные затраты по МЗ'!$A$2:$A$132&amp;'Нормативные затраты по МЗ'!$B$2:$B$132,0))</f>
        <v>155.04</v>
      </c>
      <c r="I1247" s="3">
        <f>HLOOKUP($C1247,'Параметры ПФ'!$F$3:$K$4,2,FALSE)</f>
        <v>155.04</v>
      </c>
      <c r="J1247" s="3">
        <f t="shared" si="95"/>
        <v>6201.6</v>
      </c>
      <c r="K1247" s="4">
        <f>IF(J1247&lt;'Параметры ПФ'!$N$7+0.01,'Стандартные программы'!J1247,ROUNDDOWN('Параметры ПФ'!$N$7/IF(H1247=0,I1247,IF(I1247&gt;H1247,H1247,I1247)),0)*IF(H1247=0,I1247,IF(I1247&gt;H1247,H1247,I1247)))</f>
        <v>6201.6</v>
      </c>
      <c r="L1247" s="3">
        <f t="shared" si="96"/>
        <v>124032</v>
      </c>
      <c r="M1247" s="25">
        <f>IF(J1247&lt;'Параметры ПФ'!$N$7+0.01,E1247*F1247*G1247,ROUNDDOWN('Параметры ПФ'!$N$7/IF(H1247=0,I1247,IF(I1247&gt;H1247,H1247,I1247)),0)*G1247)</f>
        <v>800</v>
      </c>
      <c r="N1247" s="19">
        <f t="shared" si="97"/>
        <v>0</v>
      </c>
      <c r="O1247" s="66" t="b">
        <f t="shared" si="98"/>
        <v>1</v>
      </c>
      <c r="P1247" s="67">
        <f t="shared" si="99"/>
        <v>72</v>
      </c>
    </row>
    <row r="1248" spans="1:16" x14ac:dyDescent="0.45">
      <c r="A1248" s="90" t="s">
        <v>76</v>
      </c>
      <c r="B1248" s="90" t="s">
        <v>688</v>
      </c>
      <c r="C1248" s="90" t="s">
        <v>2</v>
      </c>
      <c r="D1248" s="91">
        <v>36</v>
      </c>
      <c r="E1248" s="91">
        <v>20</v>
      </c>
      <c r="F1248" s="92">
        <v>2</v>
      </c>
      <c r="G1248" s="93">
        <v>13</v>
      </c>
      <c r="H1248" s="68">
        <f t="array" ref="H1248">INDEX('Нормативные затраты по МЗ'!$C$2:$C$132,MATCH(A1248&amp;C1248,'Нормативные затраты по МЗ'!$A$2:$A$132&amp;'Нормативные затраты по МЗ'!$B$2:$B$132,0))</f>
        <v>155.04</v>
      </c>
      <c r="I1248" s="3">
        <f>HLOOKUP($C1248,'Параметры ПФ'!$F$3:$K$4,2,FALSE)</f>
        <v>155.04</v>
      </c>
      <c r="J1248" s="3">
        <f t="shared" si="95"/>
        <v>6201.6</v>
      </c>
      <c r="K1248" s="4">
        <f>IF(J1248&lt;'Параметры ПФ'!$N$7+0.01,'Стандартные программы'!J1248,ROUNDDOWN('Параметры ПФ'!$N$7/IF(H1248=0,I1248,IF(I1248&gt;H1248,H1248,I1248)),0)*IF(H1248=0,I1248,IF(I1248&gt;H1248,H1248,I1248)))</f>
        <v>6201.6</v>
      </c>
      <c r="L1248" s="3">
        <f t="shared" si="96"/>
        <v>80620.800000000003</v>
      </c>
      <c r="M1248" s="25">
        <f>IF(J1248&lt;'Параметры ПФ'!$N$7+0.01,E1248*F1248*G1248,ROUNDDOWN('Параметры ПФ'!$N$7/IF(H1248=0,I1248,IF(I1248&gt;H1248,H1248,I1248)),0)*G1248)</f>
        <v>520</v>
      </c>
      <c r="N1248" s="19">
        <f t="shared" si="97"/>
        <v>0</v>
      </c>
      <c r="O1248" s="66" t="b">
        <f t="shared" si="98"/>
        <v>1</v>
      </c>
      <c r="P1248" s="67">
        <f t="shared" si="99"/>
        <v>72</v>
      </c>
    </row>
    <row r="1249" spans="1:16" x14ac:dyDescent="0.45">
      <c r="A1249" s="90" t="s">
        <v>76</v>
      </c>
      <c r="B1249" s="90" t="s">
        <v>689</v>
      </c>
      <c r="C1249" s="90" t="s">
        <v>2</v>
      </c>
      <c r="D1249" s="91">
        <v>36</v>
      </c>
      <c r="E1249" s="91">
        <v>20</v>
      </c>
      <c r="F1249" s="92">
        <v>2</v>
      </c>
      <c r="G1249" s="93">
        <v>15</v>
      </c>
      <c r="H1249" s="68">
        <f t="array" ref="H1249">INDEX('Нормативные затраты по МЗ'!$C$2:$C$132,MATCH(A1249&amp;C1249,'Нормативные затраты по МЗ'!$A$2:$A$132&amp;'Нормативные затраты по МЗ'!$B$2:$B$132,0))</f>
        <v>155.04</v>
      </c>
      <c r="I1249" s="3">
        <f>HLOOKUP($C1249,'Параметры ПФ'!$F$3:$K$4,2,FALSE)</f>
        <v>155.04</v>
      </c>
      <c r="J1249" s="3">
        <f t="shared" si="95"/>
        <v>6201.6</v>
      </c>
      <c r="K1249" s="4">
        <f>IF(J1249&lt;'Параметры ПФ'!$N$7+0.01,'Стандартные программы'!J1249,ROUNDDOWN('Параметры ПФ'!$N$7/IF(H1249=0,I1249,IF(I1249&gt;H1249,H1249,I1249)),0)*IF(H1249=0,I1249,IF(I1249&gt;H1249,H1249,I1249)))</f>
        <v>6201.6</v>
      </c>
      <c r="L1249" s="3">
        <f t="shared" si="96"/>
        <v>93024</v>
      </c>
      <c r="M1249" s="25">
        <f>IF(J1249&lt;'Параметры ПФ'!$N$7+0.01,E1249*F1249*G1249,ROUNDDOWN('Параметры ПФ'!$N$7/IF(H1249=0,I1249,IF(I1249&gt;H1249,H1249,I1249)),0)*G1249)</f>
        <v>600</v>
      </c>
      <c r="N1249" s="19">
        <f t="shared" si="97"/>
        <v>0</v>
      </c>
      <c r="O1249" s="66" t="b">
        <f t="shared" si="98"/>
        <v>1</v>
      </c>
      <c r="P1249" s="67">
        <f t="shared" si="99"/>
        <v>72</v>
      </c>
    </row>
    <row r="1250" spans="1:16" x14ac:dyDescent="0.45">
      <c r="A1250" s="90" t="s">
        <v>76</v>
      </c>
      <c r="B1250" s="90" t="s">
        <v>690</v>
      </c>
      <c r="C1250" s="90" t="s">
        <v>2</v>
      </c>
      <c r="D1250" s="91">
        <v>36</v>
      </c>
      <c r="E1250" s="91">
        <v>20</v>
      </c>
      <c r="F1250" s="92">
        <v>2</v>
      </c>
      <c r="G1250" s="93">
        <v>15</v>
      </c>
      <c r="H1250" s="68">
        <f t="array" ref="H1250">INDEX('Нормативные затраты по МЗ'!$C$2:$C$132,MATCH(A1250&amp;C1250,'Нормативные затраты по МЗ'!$A$2:$A$132&amp;'Нормативные затраты по МЗ'!$B$2:$B$132,0))</f>
        <v>155.04</v>
      </c>
      <c r="I1250" s="3">
        <f>HLOOKUP($C1250,'Параметры ПФ'!$F$3:$K$4,2,FALSE)</f>
        <v>155.04</v>
      </c>
      <c r="J1250" s="3">
        <f t="shared" si="95"/>
        <v>6201.6</v>
      </c>
      <c r="K1250" s="4">
        <f>IF(J1250&lt;'Параметры ПФ'!$N$7+0.01,'Стандартные программы'!J1250,ROUNDDOWN('Параметры ПФ'!$N$7/IF(H1250=0,I1250,IF(I1250&gt;H1250,H1250,I1250)),0)*IF(H1250=0,I1250,IF(I1250&gt;H1250,H1250,I1250)))</f>
        <v>6201.6</v>
      </c>
      <c r="L1250" s="3">
        <f t="shared" si="96"/>
        <v>93024</v>
      </c>
      <c r="M1250" s="25">
        <f>IF(J1250&lt;'Параметры ПФ'!$N$7+0.01,E1250*F1250*G1250,ROUNDDOWN('Параметры ПФ'!$N$7/IF(H1250=0,I1250,IF(I1250&gt;H1250,H1250,I1250)),0)*G1250)</f>
        <v>600</v>
      </c>
      <c r="N1250" s="19">
        <f t="shared" si="97"/>
        <v>0</v>
      </c>
      <c r="O1250" s="66" t="b">
        <f t="shared" si="98"/>
        <v>1</v>
      </c>
      <c r="P1250" s="67">
        <f t="shared" si="99"/>
        <v>72</v>
      </c>
    </row>
    <row r="1251" spans="1:16" x14ac:dyDescent="0.45">
      <c r="A1251" s="90" t="s">
        <v>76</v>
      </c>
      <c r="B1251" s="90" t="s">
        <v>691</v>
      </c>
      <c r="C1251" s="90" t="s">
        <v>2</v>
      </c>
      <c r="D1251" s="91">
        <v>36</v>
      </c>
      <c r="E1251" s="91">
        <v>20</v>
      </c>
      <c r="F1251" s="92">
        <v>2</v>
      </c>
      <c r="G1251" s="93">
        <v>15</v>
      </c>
      <c r="H1251" s="68">
        <f t="array" ref="H1251">INDEX('Нормативные затраты по МЗ'!$C$2:$C$132,MATCH(A1251&amp;C1251,'Нормативные затраты по МЗ'!$A$2:$A$132&amp;'Нормативные затраты по МЗ'!$B$2:$B$132,0))</f>
        <v>155.04</v>
      </c>
      <c r="I1251" s="3">
        <f>HLOOKUP($C1251,'Параметры ПФ'!$F$3:$K$4,2,FALSE)</f>
        <v>155.04</v>
      </c>
      <c r="J1251" s="3">
        <f t="shared" si="95"/>
        <v>6201.6</v>
      </c>
      <c r="K1251" s="4">
        <f>IF(J1251&lt;'Параметры ПФ'!$N$7+0.01,'Стандартные программы'!J1251,ROUNDDOWN('Параметры ПФ'!$N$7/IF(H1251=0,I1251,IF(I1251&gt;H1251,H1251,I1251)),0)*IF(H1251=0,I1251,IF(I1251&gt;H1251,H1251,I1251)))</f>
        <v>6201.6</v>
      </c>
      <c r="L1251" s="3">
        <f t="shared" si="96"/>
        <v>93024</v>
      </c>
      <c r="M1251" s="25">
        <f>IF(J1251&lt;'Параметры ПФ'!$N$7+0.01,E1251*F1251*G1251,ROUNDDOWN('Параметры ПФ'!$N$7/IF(H1251=0,I1251,IF(I1251&gt;H1251,H1251,I1251)),0)*G1251)</f>
        <v>600</v>
      </c>
      <c r="N1251" s="19">
        <f t="shared" si="97"/>
        <v>0</v>
      </c>
      <c r="O1251" s="66" t="b">
        <f t="shared" si="98"/>
        <v>1</v>
      </c>
      <c r="P1251" s="67">
        <f t="shared" si="99"/>
        <v>72</v>
      </c>
    </row>
    <row r="1252" spans="1:16" x14ac:dyDescent="0.45">
      <c r="A1252" s="90" t="s">
        <v>76</v>
      </c>
      <c r="B1252" s="90" t="s">
        <v>692</v>
      </c>
      <c r="C1252" s="90" t="s">
        <v>2</v>
      </c>
      <c r="D1252" s="91">
        <v>36</v>
      </c>
      <c r="E1252" s="91">
        <v>20</v>
      </c>
      <c r="F1252" s="92">
        <v>2</v>
      </c>
      <c r="G1252" s="93">
        <v>14</v>
      </c>
      <c r="H1252" s="68">
        <f t="array" ref="H1252">INDEX('Нормативные затраты по МЗ'!$C$2:$C$132,MATCH(A1252&amp;C1252,'Нормативные затраты по МЗ'!$A$2:$A$132&amp;'Нормативные затраты по МЗ'!$B$2:$B$132,0))</f>
        <v>155.04</v>
      </c>
      <c r="I1252" s="3">
        <f>HLOOKUP($C1252,'Параметры ПФ'!$F$3:$K$4,2,FALSE)</f>
        <v>155.04</v>
      </c>
      <c r="J1252" s="3">
        <f t="shared" si="95"/>
        <v>6201.6</v>
      </c>
      <c r="K1252" s="4">
        <f>IF(J1252&lt;'Параметры ПФ'!$N$7+0.01,'Стандартные программы'!J1252,ROUNDDOWN('Параметры ПФ'!$N$7/IF(H1252=0,I1252,IF(I1252&gt;H1252,H1252,I1252)),0)*IF(H1252=0,I1252,IF(I1252&gt;H1252,H1252,I1252)))</f>
        <v>6201.6</v>
      </c>
      <c r="L1252" s="3">
        <f t="shared" si="96"/>
        <v>86822.399999999994</v>
      </c>
      <c r="M1252" s="25">
        <f>IF(J1252&lt;'Параметры ПФ'!$N$7+0.01,E1252*F1252*G1252,ROUNDDOWN('Параметры ПФ'!$N$7/IF(H1252=0,I1252,IF(I1252&gt;H1252,H1252,I1252)),0)*G1252)</f>
        <v>560</v>
      </c>
      <c r="N1252" s="19">
        <f t="shared" si="97"/>
        <v>0</v>
      </c>
      <c r="O1252" s="66" t="b">
        <f t="shared" si="98"/>
        <v>1</v>
      </c>
      <c r="P1252" s="67">
        <f t="shared" si="99"/>
        <v>72</v>
      </c>
    </row>
    <row r="1253" spans="1:16" x14ac:dyDescent="0.45">
      <c r="A1253" s="90" t="s">
        <v>76</v>
      </c>
      <c r="B1253" s="90" t="s">
        <v>693</v>
      </c>
      <c r="C1253" s="90" t="s">
        <v>2</v>
      </c>
      <c r="D1253" s="91">
        <v>36</v>
      </c>
      <c r="E1253" s="91">
        <v>20</v>
      </c>
      <c r="F1253" s="92">
        <v>2</v>
      </c>
      <c r="G1253" s="93">
        <v>18</v>
      </c>
      <c r="H1253" s="68">
        <f t="array" ref="H1253">INDEX('Нормативные затраты по МЗ'!$C$2:$C$132,MATCH(A1253&amp;C1253,'Нормативные затраты по МЗ'!$A$2:$A$132&amp;'Нормативные затраты по МЗ'!$B$2:$B$132,0))</f>
        <v>155.04</v>
      </c>
      <c r="I1253" s="3">
        <f>HLOOKUP($C1253,'Параметры ПФ'!$F$3:$K$4,2,FALSE)</f>
        <v>155.04</v>
      </c>
      <c r="J1253" s="3">
        <f t="shared" si="95"/>
        <v>6201.6</v>
      </c>
      <c r="K1253" s="4">
        <f>IF(J1253&lt;'Параметры ПФ'!$N$7+0.01,'Стандартные программы'!J1253,ROUNDDOWN('Параметры ПФ'!$N$7/IF(H1253=0,I1253,IF(I1253&gt;H1253,H1253,I1253)),0)*IF(H1253=0,I1253,IF(I1253&gt;H1253,H1253,I1253)))</f>
        <v>6201.6</v>
      </c>
      <c r="L1253" s="3">
        <f t="shared" si="96"/>
        <v>111628.8</v>
      </c>
      <c r="M1253" s="25">
        <f>IF(J1253&lt;'Параметры ПФ'!$N$7+0.01,E1253*F1253*G1253,ROUNDDOWN('Параметры ПФ'!$N$7/IF(H1253=0,I1253,IF(I1253&gt;H1253,H1253,I1253)),0)*G1253)</f>
        <v>720</v>
      </c>
      <c r="N1253" s="19">
        <f t="shared" si="97"/>
        <v>0</v>
      </c>
      <c r="O1253" s="66" t="b">
        <f t="shared" si="98"/>
        <v>1</v>
      </c>
      <c r="P1253" s="67">
        <f t="shared" si="99"/>
        <v>72</v>
      </c>
    </row>
    <row r="1254" spans="1:16" x14ac:dyDescent="0.45">
      <c r="A1254" s="90" t="s">
        <v>76</v>
      </c>
      <c r="B1254" s="90" t="s">
        <v>694</v>
      </c>
      <c r="C1254" s="90" t="s">
        <v>2</v>
      </c>
      <c r="D1254" s="91">
        <v>36</v>
      </c>
      <c r="E1254" s="91">
        <v>20</v>
      </c>
      <c r="F1254" s="92">
        <v>2</v>
      </c>
      <c r="G1254" s="93">
        <v>16</v>
      </c>
      <c r="H1254" s="68">
        <f t="array" ref="H1254">INDEX('Нормативные затраты по МЗ'!$C$2:$C$132,MATCH(A1254&amp;C1254,'Нормативные затраты по МЗ'!$A$2:$A$132&amp;'Нормативные затраты по МЗ'!$B$2:$B$132,0))</f>
        <v>155.04</v>
      </c>
      <c r="I1254" s="3">
        <f>HLOOKUP($C1254,'Параметры ПФ'!$F$3:$K$4,2,FALSE)</f>
        <v>155.04</v>
      </c>
      <c r="J1254" s="3">
        <f t="shared" si="95"/>
        <v>6201.6</v>
      </c>
      <c r="K1254" s="4">
        <f>IF(J1254&lt;'Параметры ПФ'!$N$7+0.01,'Стандартные программы'!J1254,ROUNDDOWN('Параметры ПФ'!$N$7/IF(H1254=0,I1254,IF(I1254&gt;H1254,H1254,I1254)),0)*IF(H1254=0,I1254,IF(I1254&gt;H1254,H1254,I1254)))</f>
        <v>6201.6</v>
      </c>
      <c r="L1254" s="3">
        <f t="shared" si="96"/>
        <v>99225.600000000006</v>
      </c>
      <c r="M1254" s="25">
        <f>IF(J1254&lt;'Параметры ПФ'!$N$7+0.01,E1254*F1254*G1254,ROUNDDOWN('Параметры ПФ'!$N$7/IF(H1254=0,I1254,IF(I1254&gt;H1254,H1254,I1254)),0)*G1254)</f>
        <v>640</v>
      </c>
      <c r="N1254" s="19">
        <f t="shared" si="97"/>
        <v>0</v>
      </c>
      <c r="O1254" s="66" t="b">
        <f t="shared" si="98"/>
        <v>1</v>
      </c>
      <c r="P1254" s="67">
        <f t="shared" si="99"/>
        <v>72</v>
      </c>
    </row>
    <row r="1255" spans="1:16" x14ac:dyDescent="0.45">
      <c r="A1255" s="90" t="s">
        <v>76</v>
      </c>
      <c r="B1255" s="90" t="s">
        <v>695</v>
      </c>
      <c r="C1255" s="90" t="s">
        <v>2</v>
      </c>
      <c r="D1255" s="91">
        <v>36</v>
      </c>
      <c r="E1255" s="91">
        <v>20</v>
      </c>
      <c r="F1255" s="92">
        <v>2</v>
      </c>
      <c r="G1255" s="93">
        <v>23</v>
      </c>
      <c r="H1255" s="68">
        <f t="array" ref="H1255">INDEX('Нормативные затраты по МЗ'!$C$2:$C$132,MATCH(A1255&amp;C1255,'Нормативные затраты по МЗ'!$A$2:$A$132&amp;'Нормативные затраты по МЗ'!$B$2:$B$132,0))</f>
        <v>155.04</v>
      </c>
      <c r="I1255" s="3">
        <f>HLOOKUP($C1255,'Параметры ПФ'!$F$3:$K$4,2,FALSE)</f>
        <v>155.04</v>
      </c>
      <c r="J1255" s="3">
        <f t="shared" si="95"/>
        <v>6201.6</v>
      </c>
      <c r="K1255" s="4">
        <f>IF(J1255&lt;'Параметры ПФ'!$N$7+0.01,'Стандартные программы'!J1255,ROUNDDOWN('Параметры ПФ'!$N$7/IF(H1255=0,I1255,IF(I1255&gt;H1255,H1255,I1255)),0)*IF(H1255=0,I1255,IF(I1255&gt;H1255,H1255,I1255)))</f>
        <v>6201.6</v>
      </c>
      <c r="L1255" s="3">
        <f t="shared" si="96"/>
        <v>142636.79999999999</v>
      </c>
      <c r="M1255" s="25">
        <f>IF(J1255&lt;'Параметры ПФ'!$N$7+0.01,E1255*F1255*G1255,ROUNDDOWN('Параметры ПФ'!$N$7/IF(H1255=0,I1255,IF(I1255&gt;H1255,H1255,I1255)),0)*G1255)</f>
        <v>920</v>
      </c>
      <c r="N1255" s="19">
        <f t="shared" si="97"/>
        <v>0</v>
      </c>
      <c r="O1255" s="66" t="b">
        <f t="shared" si="98"/>
        <v>1</v>
      </c>
      <c r="P1255" s="67">
        <f t="shared" si="99"/>
        <v>72</v>
      </c>
    </row>
    <row r="1256" spans="1:16" x14ac:dyDescent="0.45">
      <c r="A1256" s="90" t="s">
        <v>76</v>
      </c>
      <c r="B1256" s="90" t="s">
        <v>696</v>
      </c>
      <c r="C1256" s="90" t="s">
        <v>2</v>
      </c>
      <c r="D1256" s="91">
        <v>36</v>
      </c>
      <c r="E1256" s="91">
        <v>20</v>
      </c>
      <c r="F1256" s="92">
        <v>2</v>
      </c>
      <c r="G1256" s="93">
        <v>30</v>
      </c>
      <c r="H1256" s="68">
        <f t="array" ref="H1256">INDEX('Нормативные затраты по МЗ'!$C$2:$C$132,MATCH(A1256&amp;C1256,'Нормативные затраты по МЗ'!$A$2:$A$132&amp;'Нормативные затраты по МЗ'!$B$2:$B$132,0))</f>
        <v>155.04</v>
      </c>
      <c r="I1256" s="3">
        <f>HLOOKUP($C1256,'Параметры ПФ'!$F$3:$K$4,2,FALSE)</f>
        <v>155.04</v>
      </c>
      <c r="J1256" s="3">
        <f t="shared" si="95"/>
        <v>6201.6</v>
      </c>
      <c r="K1256" s="4">
        <f>IF(J1256&lt;'Параметры ПФ'!$N$7+0.01,'Стандартные программы'!J1256,ROUNDDOWN('Параметры ПФ'!$N$7/IF(H1256=0,I1256,IF(I1256&gt;H1256,H1256,I1256)),0)*IF(H1256=0,I1256,IF(I1256&gt;H1256,H1256,I1256)))</f>
        <v>6201.6</v>
      </c>
      <c r="L1256" s="3">
        <f t="shared" si="96"/>
        <v>186048</v>
      </c>
      <c r="M1256" s="25">
        <f>IF(J1256&lt;'Параметры ПФ'!$N$7+0.01,E1256*F1256*G1256,ROUNDDOWN('Параметры ПФ'!$N$7/IF(H1256=0,I1256,IF(I1256&gt;H1256,H1256,I1256)),0)*G1256)</f>
        <v>1200</v>
      </c>
      <c r="N1256" s="19">
        <f t="shared" si="97"/>
        <v>0</v>
      </c>
      <c r="O1256" s="66" t="b">
        <f t="shared" si="98"/>
        <v>1</v>
      </c>
      <c r="P1256" s="67">
        <f t="shared" si="99"/>
        <v>72</v>
      </c>
    </row>
    <row r="1257" spans="1:16" x14ac:dyDescent="0.45">
      <c r="A1257" s="90" t="s">
        <v>76</v>
      </c>
      <c r="B1257" s="90" t="s">
        <v>697</v>
      </c>
      <c r="C1257" s="90" t="s">
        <v>2</v>
      </c>
      <c r="D1257" s="91">
        <v>36</v>
      </c>
      <c r="E1257" s="91">
        <v>20</v>
      </c>
      <c r="F1257" s="92">
        <v>2</v>
      </c>
      <c r="G1257" s="93">
        <v>14</v>
      </c>
      <c r="H1257" s="68">
        <f t="array" ref="H1257">INDEX('Нормативные затраты по МЗ'!$C$2:$C$132,MATCH(A1257&amp;C1257,'Нормативные затраты по МЗ'!$A$2:$A$132&amp;'Нормативные затраты по МЗ'!$B$2:$B$132,0))</f>
        <v>155.04</v>
      </c>
      <c r="I1257" s="3">
        <f>HLOOKUP($C1257,'Параметры ПФ'!$F$3:$K$4,2,FALSE)</f>
        <v>155.04</v>
      </c>
      <c r="J1257" s="3">
        <f t="shared" si="95"/>
        <v>6201.6</v>
      </c>
      <c r="K1257" s="4">
        <f>IF(J1257&lt;'Параметры ПФ'!$N$7+0.01,'Стандартные программы'!J1257,ROUNDDOWN('Параметры ПФ'!$N$7/IF(H1257=0,I1257,IF(I1257&gt;H1257,H1257,I1257)),0)*IF(H1257=0,I1257,IF(I1257&gt;H1257,H1257,I1257)))</f>
        <v>6201.6</v>
      </c>
      <c r="L1257" s="3">
        <f t="shared" si="96"/>
        <v>86822.399999999994</v>
      </c>
      <c r="M1257" s="25">
        <f>IF(J1257&lt;'Параметры ПФ'!$N$7+0.01,E1257*F1257*G1257,ROUNDDOWN('Параметры ПФ'!$N$7/IF(H1257=0,I1257,IF(I1257&gt;H1257,H1257,I1257)),0)*G1257)</f>
        <v>560</v>
      </c>
      <c r="N1257" s="19">
        <f t="shared" si="97"/>
        <v>0</v>
      </c>
      <c r="O1257" s="66" t="b">
        <f t="shared" si="98"/>
        <v>1</v>
      </c>
      <c r="P1257" s="67">
        <f t="shared" si="99"/>
        <v>72</v>
      </c>
    </row>
    <row r="1258" spans="1:16" x14ac:dyDescent="0.45">
      <c r="A1258" s="90" t="s">
        <v>76</v>
      </c>
      <c r="B1258" s="90" t="s">
        <v>698</v>
      </c>
      <c r="C1258" s="90" t="s">
        <v>2</v>
      </c>
      <c r="D1258" s="91">
        <v>36</v>
      </c>
      <c r="E1258" s="91">
        <v>20</v>
      </c>
      <c r="F1258" s="92">
        <v>2</v>
      </c>
      <c r="G1258" s="93">
        <v>16</v>
      </c>
      <c r="H1258" s="68">
        <f t="array" ref="H1258">INDEX('Нормативные затраты по МЗ'!$C$2:$C$132,MATCH(A1258&amp;C1258,'Нормативные затраты по МЗ'!$A$2:$A$132&amp;'Нормативные затраты по МЗ'!$B$2:$B$132,0))</f>
        <v>155.04</v>
      </c>
      <c r="I1258" s="3">
        <f>HLOOKUP($C1258,'Параметры ПФ'!$F$3:$K$4,2,FALSE)</f>
        <v>155.04</v>
      </c>
      <c r="J1258" s="3">
        <f t="shared" si="95"/>
        <v>6201.6</v>
      </c>
      <c r="K1258" s="4">
        <f>IF(J1258&lt;'Параметры ПФ'!$N$7+0.01,'Стандартные программы'!J1258,ROUNDDOWN('Параметры ПФ'!$N$7/IF(H1258=0,I1258,IF(I1258&gt;H1258,H1258,I1258)),0)*IF(H1258=0,I1258,IF(I1258&gt;H1258,H1258,I1258)))</f>
        <v>6201.6</v>
      </c>
      <c r="L1258" s="3">
        <f t="shared" si="96"/>
        <v>99225.600000000006</v>
      </c>
      <c r="M1258" s="25">
        <f>IF(J1258&lt;'Параметры ПФ'!$N$7+0.01,E1258*F1258*G1258,ROUNDDOWN('Параметры ПФ'!$N$7/IF(H1258=0,I1258,IF(I1258&gt;H1258,H1258,I1258)),0)*G1258)</f>
        <v>640</v>
      </c>
      <c r="N1258" s="19">
        <f t="shared" si="97"/>
        <v>0</v>
      </c>
      <c r="O1258" s="66" t="b">
        <f t="shared" si="98"/>
        <v>1</v>
      </c>
      <c r="P1258" s="67">
        <f t="shared" si="99"/>
        <v>72</v>
      </c>
    </row>
    <row r="1259" spans="1:16" x14ac:dyDescent="0.45">
      <c r="A1259" s="90" t="s">
        <v>76</v>
      </c>
      <c r="B1259" s="90" t="s">
        <v>699</v>
      </c>
      <c r="C1259" s="90" t="s">
        <v>2</v>
      </c>
      <c r="D1259" s="91">
        <v>36</v>
      </c>
      <c r="E1259" s="91">
        <v>20</v>
      </c>
      <c r="F1259" s="92">
        <v>2</v>
      </c>
      <c r="G1259" s="93">
        <v>9</v>
      </c>
      <c r="H1259" s="68">
        <f t="array" ref="H1259">INDEX('Нормативные затраты по МЗ'!$C$2:$C$132,MATCH(A1259&amp;C1259,'Нормативные затраты по МЗ'!$A$2:$A$132&amp;'Нормативные затраты по МЗ'!$B$2:$B$132,0))</f>
        <v>155.04</v>
      </c>
      <c r="I1259" s="3">
        <f>HLOOKUP($C1259,'Параметры ПФ'!$F$3:$K$4,2,FALSE)</f>
        <v>155.04</v>
      </c>
      <c r="J1259" s="3">
        <f t="shared" si="95"/>
        <v>6201.6</v>
      </c>
      <c r="K1259" s="4">
        <f>IF(J1259&lt;'Параметры ПФ'!$N$7+0.01,'Стандартные программы'!J1259,ROUNDDOWN('Параметры ПФ'!$N$7/IF(H1259=0,I1259,IF(I1259&gt;H1259,H1259,I1259)),0)*IF(H1259=0,I1259,IF(I1259&gt;H1259,H1259,I1259)))</f>
        <v>6201.6</v>
      </c>
      <c r="L1259" s="3">
        <f t="shared" si="96"/>
        <v>55814.400000000001</v>
      </c>
      <c r="M1259" s="25">
        <f>IF(J1259&lt;'Параметры ПФ'!$N$7+0.01,E1259*F1259*G1259,ROUNDDOWN('Параметры ПФ'!$N$7/IF(H1259=0,I1259,IF(I1259&gt;H1259,H1259,I1259)),0)*G1259)</f>
        <v>360</v>
      </c>
      <c r="N1259" s="19">
        <f t="shared" si="97"/>
        <v>0</v>
      </c>
      <c r="O1259" s="66" t="b">
        <f t="shared" si="98"/>
        <v>1</v>
      </c>
      <c r="P1259" s="67">
        <f t="shared" si="99"/>
        <v>72</v>
      </c>
    </row>
    <row r="1260" spans="1:16" x14ac:dyDescent="0.45">
      <c r="A1260" s="90" t="s">
        <v>76</v>
      </c>
      <c r="B1260" s="90" t="s">
        <v>700</v>
      </c>
      <c r="C1260" s="90" t="s">
        <v>1</v>
      </c>
      <c r="D1260" s="91">
        <v>36</v>
      </c>
      <c r="E1260" s="91">
        <v>20</v>
      </c>
      <c r="F1260" s="92">
        <v>2</v>
      </c>
      <c r="G1260" s="93">
        <v>20</v>
      </c>
      <c r="H1260" s="68">
        <f t="array" ref="H1260">INDEX('Нормативные затраты по МЗ'!$C$2:$C$132,MATCH(A1260&amp;C1260,'Нормативные затраты по МЗ'!$A$2:$A$132&amp;'Нормативные затраты по МЗ'!$B$2:$B$132,0))</f>
        <v>155.04</v>
      </c>
      <c r="I1260" s="3">
        <f>HLOOKUP($C1260,'Параметры ПФ'!$F$3:$K$4,2,FALSE)</f>
        <v>155.04</v>
      </c>
      <c r="J1260" s="3">
        <f t="shared" si="95"/>
        <v>6201.6</v>
      </c>
      <c r="K1260" s="4">
        <f>IF(J1260&lt;'Параметры ПФ'!$N$7+0.01,'Стандартные программы'!J1260,ROUNDDOWN('Параметры ПФ'!$N$7/IF(H1260=0,I1260,IF(I1260&gt;H1260,H1260,I1260)),0)*IF(H1260=0,I1260,IF(I1260&gt;H1260,H1260,I1260)))</f>
        <v>6201.6</v>
      </c>
      <c r="L1260" s="3">
        <f t="shared" si="96"/>
        <v>124032</v>
      </c>
      <c r="M1260" s="25">
        <f>IF(J1260&lt;'Параметры ПФ'!$N$7+0.01,E1260*F1260*G1260,ROUNDDOWN('Параметры ПФ'!$N$7/IF(H1260=0,I1260,IF(I1260&gt;H1260,H1260,I1260)),0)*G1260)</f>
        <v>800</v>
      </c>
      <c r="N1260" s="19">
        <f t="shared" si="97"/>
        <v>0</v>
      </c>
      <c r="O1260" s="66" t="b">
        <f t="shared" si="98"/>
        <v>1</v>
      </c>
      <c r="P1260" s="67">
        <f t="shared" si="99"/>
        <v>72</v>
      </c>
    </row>
    <row r="1261" spans="1:16" x14ac:dyDescent="0.45">
      <c r="A1261" s="90" t="s">
        <v>76</v>
      </c>
      <c r="B1261" s="90" t="s">
        <v>701</v>
      </c>
      <c r="C1261" s="90" t="s">
        <v>1</v>
      </c>
      <c r="D1261" s="91">
        <v>36</v>
      </c>
      <c r="E1261" s="91">
        <v>20</v>
      </c>
      <c r="F1261" s="92">
        <v>2</v>
      </c>
      <c r="G1261" s="93">
        <v>18</v>
      </c>
      <c r="H1261" s="68">
        <f t="array" ref="H1261">INDEX('Нормативные затраты по МЗ'!$C$2:$C$132,MATCH(A1261&amp;C1261,'Нормативные затраты по МЗ'!$A$2:$A$132&amp;'Нормативные затраты по МЗ'!$B$2:$B$132,0))</f>
        <v>155.04</v>
      </c>
      <c r="I1261" s="3">
        <f>HLOOKUP($C1261,'Параметры ПФ'!$F$3:$K$4,2,FALSE)</f>
        <v>155.04</v>
      </c>
      <c r="J1261" s="3">
        <f t="shared" si="95"/>
        <v>6201.6</v>
      </c>
      <c r="K1261" s="4">
        <f>IF(J1261&lt;'Параметры ПФ'!$N$7+0.01,'Стандартные программы'!J1261,ROUNDDOWN('Параметры ПФ'!$N$7/IF(H1261=0,I1261,IF(I1261&gt;H1261,H1261,I1261)),0)*IF(H1261=0,I1261,IF(I1261&gt;H1261,H1261,I1261)))</f>
        <v>6201.6</v>
      </c>
      <c r="L1261" s="3">
        <f t="shared" si="96"/>
        <v>111628.8</v>
      </c>
      <c r="M1261" s="25">
        <f>IF(J1261&lt;'Параметры ПФ'!$N$7+0.01,E1261*F1261*G1261,ROUNDDOWN('Параметры ПФ'!$N$7/IF(H1261=0,I1261,IF(I1261&gt;H1261,H1261,I1261)),0)*G1261)</f>
        <v>720</v>
      </c>
      <c r="N1261" s="19">
        <f t="shared" si="97"/>
        <v>0</v>
      </c>
      <c r="O1261" s="66" t="b">
        <f t="shared" si="98"/>
        <v>1</v>
      </c>
      <c r="P1261" s="67">
        <f t="shared" si="99"/>
        <v>72</v>
      </c>
    </row>
    <row r="1262" spans="1:16" x14ac:dyDescent="0.45">
      <c r="A1262" s="90" t="s">
        <v>76</v>
      </c>
      <c r="B1262" s="90" t="s">
        <v>702</v>
      </c>
      <c r="C1262" s="90" t="s">
        <v>1</v>
      </c>
      <c r="D1262" s="91">
        <v>36</v>
      </c>
      <c r="E1262" s="91">
        <v>20</v>
      </c>
      <c r="F1262" s="92">
        <v>2</v>
      </c>
      <c r="G1262" s="93">
        <v>19</v>
      </c>
      <c r="H1262" s="68">
        <f t="array" ref="H1262">INDEX('Нормативные затраты по МЗ'!$C$2:$C$132,MATCH(A1262&amp;C1262,'Нормативные затраты по МЗ'!$A$2:$A$132&amp;'Нормативные затраты по МЗ'!$B$2:$B$132,0))</f>
        <v>155.04</v>
      </c>
      <c r="I1262" s="3">
        <f>HLOOKUP($C1262,'Параметры ПФ'!$F$3:$K$4,2,FALSE)</f>
        <v>155.04</v>
      </c>
      <c r="J1262" s="3">
        <f t="shared" si="95"/>
        <v>6201.6</v>
      </c>
      <c r="K1262" s="4">
        <f>IF(J1262&lt;'Параметры ПФ'!$N$7+0.01,'Стандартные программы'!J1262,ROUNDDOWN('Параметры ПФ'!$N$7/IF(H1262=0,I1262,IF(I1262&gt;H1262,H1262,I1262)),0)*IF(H1262=0,I1262,IF(I1262&gt;H1262,H1262,I1262)))</f>
        <v>6201.6</v>
      </c>
      <c r="L1262" s="3">
        <f t="shared" si="96"/>
        <v>117830.39999999999</v>
      </c>
      <c r="M1262" s="25">
        <f>IF(J1262&lt;'Параметры ПФ'!$N$7+0.01,E1262*F1262*G1262,ROUNDDOWN('Параметры ПФ'!$N$7/IF(H1262=0,I1262,IF(I1262&gt;H1262,H1262,I1262)),0)*G1262)</f>
        <v>760</v>
      </c>
      <c r="N1262" s="19">
        <f t="shared" si="97"/>
        <v>0</v>
      </c>
      <c r="O1262" s="66" t="b">
        <f t="shared" si="98"/>
        <v>1</v>
      </c>
      <c r="P1262" s="67">
        <f t="shared" si="99"/>
        <v>72</v>
      </c>
    </row>
    <row r="1263" spans="1:16" x14ac:dyDescent="0.45">
      <c r="A1263" s="90" t="s">
        <v>76</v>
      </c>
      <c r="B1263" s="90" t="s">
        <v>703</v>
      </c>
      <c r="C1263" s="90" t="s">
        <v>1</v>
      </c>
      <c r="D1263" s="91">
        <v>36</v>
      </c>
      <c r="E1263" s="91">
        <v>20</v>
      </c>
      <c r="F1263" s="92">
        <v>2</v>
      </c>
      <c r="G1263" s="93">
        <v>21</v>
      </c>
      <c r="H1263" s="68">
        <f t="array" ref="H1263">INDEX('Нормативные затраты по МЗ'!$C$2:$C$132,MATCH(A1263&amp;C1263,'Нормативные затраты по МЗ'!$A$2:$A$132&amp;'Нормативные затраты по МЗ'!$B$2:$B$132,0))</f>
        <v>155.04</v>
      </c>
      <c r="I1263" s="3">
        <f>HLOOKUP($C1263,'Параметры ПФ'!$F$3:$K$4,2,FALSE)</f>
        <v>155.04</v>
      </c>
      <c r="J1263" s="3">
        <f t="shared" si="95"/>
        <v>6201.6</v>
      </c>
      <c r="K1263" s="4">
        <f>IF(J1263&lt;'Параметры ПФ'!$N$7+0.01,'Стандартные программы'!J1263,ROUNDDOWN('Параметры ПФ'!$N$7/IF(H1263=0,I1263,IF(I1263&gt;H1263,H1263,I1263)),0)*IF(H1263=0,I1263,IF(I1263&gt;H1263,H1263,I1263)))</f>
        <v>6201.6</v>
      </c>
      <c r="L1263" s="3">
        <f t="shared" si="96"/>
        <v>130233.60000000001</v>
      </c>
      <c r="M1263" s="25">
        <f>IF(J1263&lt;'Параметры ПФ'!$N$7+0.01,E1263*F1263*G1263,ROUNDDOWN('Параметры ПФ'!$N$7/IF(H1263=0,I1263,IF(I1263&gt;H1263,H1263,I1263)),0)*G1263)</f>
        <v>840</v>
      </c>
      <c r="N1263" s="19">
        <f t="shared" si="97"/>
        <v>0</v>
      </c>
      <c r="O1263" s="66" t="b">
        <f t="shared" si="98"/>
        <v>1</v>
      </c>
      <c r="P1263" s="67">
        <f t="shared" si="99"/>
        <v>72</v>
      </c>
    </row>
    <row r="1264" spans="1:16" x14ac:dyDescent="0.45">
      <c r="A1264" s="90" t="s">
        <v>76</v>
      </c>
      <c r="B1264" s="90" t="s">
        <v>704</v>
      </c>
      <c r="C1264" s="90" t="s">
        <v>1</v>
      </c>
      <c r="D1264" s="91">
        <v>36</v>
      </c>
      <c r="E1264" s="91">
        <v>20</v>
      </c>
      <c r="F1264" s="92">
        <v>2</v>
      </c>
      <c r="G1264" s="93">
        <v>19</v>
      </c>
      <c r="H1264" s="68">
        <f t="array" ref="H1264">INDEX('Нормативные затраты по МЗ'!$C$2:$C$132,MATCH(A1264&amp;C1264,'Нормативные затраты по МЗ'!$A$2:$A$132&amp;'Нормативные затраты по МЗ'!$B$2:$B$132,0))</f>
        <v>155.04</v>
      </c>
      <c r="I1264" s="3">
        <f>HLOOKUP($C1264,'Параметры ПФ'!$F$3:$K$4,2,FALSE)</f>
        <v>155.04</v>
      </c>
      <c r="J1264" s="3">
        <f t="shared" si="95"/>
        <v>6201.6</v>
      </c>
      <c r="K1264" s="4">
        <f>IF(J1264&lt;'Параметры ПФ'!$N$7+0.01,'Стандартные программы'!J1264,ROUNDDOWN('Параметры ПФ'!$N$7/IF(H1264=0,I1264,IF(I1264&gt;H1264,H1264,I1264)),0)*IF(H1264=0,I1264,IF(I1264&gt;H1264,H1264,I1264)))</f>
        <v>6201.6</v>
      </c>
      <c r="L1264" s="3">
        <f t="shared" si="96"/>
        <v>117830.39999999999</v>
      </c>
      <c r="M1264" s="25">
        <f>IF(J1264&lt;'Параметры ПФ'!$N$7+0.01,E1264*F1264*G1264,ROUNDDOWN('Параметры ПФ'!$N$7/IF(H1264=0,I1264,IF(I1264&gt;H1264,H1264,I1264)),0)*G1264)</f>
        <v>760</v>
      </c>
      <c r="N1264" s="19">
        <f t="shared" si="97"/>
        <v>0</v>
      </c>
      <c r="O1264" s="66" t="b">
        <f t="shared" si="98"/>
        <v>1</v>
      </c>
      <c r="P1264" s="67">
        <f t="shared" si="99"/>
        <v>72</v>
      </c>
    </row>
    <row r="1265" spans="1:16" x14ac:dyDescent="0.45">
      <c r="A1265" s="90" t="s">
        <v>76</v>
      </c>
      <c r="B1265" s="90" t="s">
        <v>705</v>
      </c>
      <c r="C1265" s="90" t="s">
        <v>1</v>
      </c>
      <c r="D1265" s="91">
        <v>36</v>
      </c>
      <c r="E1265" s="91">
        <v>20</v>
      </c>
      <c r="F1265" s="92">
        <v>2</v>
      </c>
      <c r="G1265" s="93">
        <v>8</v>
      </c>
      <c r="H1265" s="68">
        <f t="array" ref="H1265">INDEX('Нормативные затраты по МЗ'!$C$2:$C$132,MATCH(A1265&amp;C1265,'Нормативные затраты по МЗ'!$A$2:$A$132&amp;'Нормативные затраты по МЗ'!$B$2:$B$132,0))</f>
        <v>155.04</v>
      </c>
      <c r="I1265" s="3">
        <f>HLOOKUP($C1265,'Параметры ПФ'!$F$3:$K$4,2,FALSE)</f>
        <v>155.04</v>
      </c>
      <c r="J1265" s="3">
        <f t="shared" si="95"/>
        <v>6201.6</v>
      </c>
      <c r="K1265" s="4">
        <f>IF(J1265&lt;'Параметры ПФ'!$N$7+0.01,'Стандартные программы'!J1265,ROUNDDOWN('Параметры ПФ'!$N$7/IF(H1265=0,I1265,IF(I1265&gt;H1265,H1265,I1265)),0)*IF(H1265=0,I1265,IF(I1265&gt;H1265,H1265,I1265)))</f>
        <v>6201.6</v>
      </c>
      <c r="L1265" s="3">
        <f t="shared" si="96"/>
        <v>49612.800000000003</v>
      </c>
      <c r="M1265" s="25">
        <f>IF(J1265&lt;'Параметры ПФ'!$N$7+0.01,E1265*F1265*G1265,ROUNDDOWN('Параметры ПФ'!$N$7/IF(H1265=0,I1265,IF(I1265&gt;H1265,H1265,I1265)),0)*G1265)</f>
        <v>320</v>
      </c>
      <c r="N1265" s="19">
        <f t="shared" si="97"/>
        <v>0</v>
      </c>
      <c r="O1265" s="66" t="b">
        <f t="shared" si="98"/>
        <v>1</v>
      </c>
      <c r="P1265" s="67">
        <f t="shared" si="99"/>
        <v>72</v>
      </c>
    </row>
    <row r="1266" spans="1:16" x14ac:dyDescent="0.45">
      <c r="A1266" s="90" t="s">
        <v>76</v>
      </c>
      <c r="B1266" s="90" t="s">
        <v>706</v>
      </c>
      <c r="C1266" s="90" t="s">
        <v>1</v>
      </c>
      <c r="D1266" s="91">
        <v>36</v>
      </c>
      <c r="E1266" s="91">
        <v>20</v>
      </c>
      <c r="F1266" s="92">
        <v>2</v>
      </c>
      <c r="G1266" s="93">
        <v>16</v>
      </c>
      <c r="H1266" s="68">
        <f t="array" ref="H1266">INDEX('Нормативные затраты по МЗ'!$C$2:$C$132,MATCH(A1266&amp;C1266,'Нормативные затраты по МЗ'!$A$2:$A$132&amp;'Нормативные затраты по МЗ'!$B$2:$B$132,0))</f>
        <v>155.04</v>
      </c>
      <c r="I1266" s="3">
        <f>HLOOKUP($C1266,'Параметры ПФ'!$F$3:$K$4,2,FALSE)</f>
        <v>155.04</v>
      </c>
      <c r="J1266" s="3">
        <f t="shared" si="95"/>
        <v>6201.6</v>
      </c>
      <c r="K1266" s="4">
        <f>IF(J1266&lt;'Параметры ПФ'!$N$7+0.01,'Стандартные программы'!J1266,ROUNDDOWN('Параметры ПФ'!$N$7/IF(H1266=0,I1266,IF(I1266&gt;H1266,H1266,I1266)),0)*IF(H1266=0,I1266,IF(I1266&gt;H1266,H1266,I1266)))</f>
        <v>6201.6</v>
      </c>
      <c r="L1266" s="3">
        <f t="shared" si="96"/>
        <v>99225.600000000006</v>
      </c>
      <c r="M1266" s="25">
        <f>IF(J1266&lt;'Параметры ПФ'!$N$7+0.01,E1266*F1266*G1266,ROUNDDOWN('Параметры ПФ'!$N$7/IF(H1266=0,I1266,IF(I1266&gt;H1266,H1266,I1266)),0)*G1266)</f>
        <v>640</v>
      </c>
      <c r="N1266" s="19">
        <f t="shared" si="97"/>
        <v>0</v>
      </c>
      <c r="O1266" s="66" t="b">
        <f t="shared" si="98"/>
        <v>1</v>
      </c>
      <c r="P1266" s="67">
        <f t="shared" si="99"/>
        <v>72</v>
      </c>
    </row>
    <row r="1267" spans="1:16" x14ac:dyDescent="0.45">
      <c r="A1267" s="90" t="s">
        <v>76</v>
      </c>
      <c r="B1267" s="90" t="s">
        <v>707</v>
      </c>
      <c r="C1267" s="90" t="s">
        <v>1</v>
      </c>
      <c r="D1267" s="91">
        <v>36</v>
      </c>
      <c r="E1267" s="91">
        <v>20</v>
      </c>
      <c r="F1267" s="92">
        <v>2</v>
      </c>
      <c r="G1267" s="93">
        <v>16</v>
      </c>
      <c r="H1267" s="68">
        <f t="array" ref="H1267">INDEX('Нормативные затраты по МЗ'!$C$2:$C$132,MATCH(A1267&amp;C1267,'Нормативные затраты по МЗ'!$A$2:$A$132&amp;'Нормативные затраты по МЗ'!$B$2:$B$132,0))</f>
        <v>155.04</v>
      </c>
      <c r="I1267" s="3">
        <f>HLOOKUP($C1267,'Параметры ПФ'!$F$3:$K$4,2,FALSE)</f>
        <v>155.04</v>
      </c>
      <c r="J1267" s="3">
        <f t="shared" si="95"/>
        <v>6201.6</v>
      </c>
      <c r="K1267" s="4">
        <f>IF(J1267&lt;'Параметры ПФ'!$N$7+0.01,'Стандартные программы'!J1267,ROUNDDOWN('Параметры ПФ'!$N$7/IF(H1267=0,I1267,IF(I1267&gt;H1267,H1267,I1267)),0)*IF(H1267=0,I1267,IF(I1267&gt;H1267,H1267,I1267)))</f>
        <v>6201.6</v>
      </c>
      <c r="L1267" s="3">
        <f t="shared" si="96"/>
        <v>99225.600000000006</v>
      </c>
      <c r="M1267" s="25">
        <f>IF(J1267&lt;'Параметры ПФ'!$N$7+0.01,E1267*F1267*G1267,ROUNDDOWN('Параметры ПФ'!$N$7/IF(H1267=0,I1267,IF(I1267&gt;H1267,H1267,I1267)),0)*G1267)</f>
        <v>640</v>
      </c>
      <c r="N1267" s="19">
        <f t="shared" si="97"/>
        <v>0</v>
      </c>
      <c r="O1267" s="66" t="b">
        <f t="shared" si="98"/>
        <v>1</v>
      </c>
      <c r="P1267" s="67">
        <f t="shared" si="99"/>
        <v>72</v>
      </c>
    </row>
    <row r="1268" spans="1:16" x14ac:dyDescent="0.45">
      <c r="A1268" s="90" t="s">
        <v>76</v>
      </c>
      <c r="B1268" s="90" t="s">
        <v>708</v>
      </c>
      <c r="C1268" s="90" t="s">
        <v>1</v>
      </c>
      <c r="D1268" s="91">
        <v>36</v>
      </c>
      <c r="E1268" s="91">
        <v>20</v>
      </c>
      <c r="F1268" s="92">
        <v>2</v>
      </c>
      <c r="G1268" s="93">
        <v>18</v>
      </c>
      <c r="H1268" s="68">
        <f t="array" ref="H1268">INDEX('Нормативные затраты по МЗ'!$C$2:$C$132,MATCH(A1268&amp;C1268,'Нормативные затраты по МЗ'!$A$2:$A$132&amp;'Нормативные затраты по МЗ'!$B$2:$B$132,0))</f>
        <v>155.04</v>
      </c>
      <c r="I1268" s="3">
        <f>HLOOKUP($C1268,'Параметры ПФ'!$F$3:$K$4,2,FALSE)</f>
        <v>155.04</v>
      </c>
      <c r="J1268" s="3">
        <f t="shared" si="95"/>
        <v>6201.6</v>
      </c>
      <c r="K1268" s="4">
        <f>IF(J1268&lt;'Параметры ПФ'!$N$7+0.01,'Стандартные программы'!J1268,ROUNDDOWN('Параметры ПФ'!$N$7/IF(H1268=0,I1268,IF(I1268&gt;H1268,H1268,I1268)),0)*IF(H1268=0,I1268,IF(I1268&gt;H1268,H1268,I1268)))</f>
        <v>6201.6</v>
      </c>
      <c r="L1268" s="3">
        <f t="shared" si="96"/>
        <v>111628.8</v>
      </c>
      <c r="M1268" s="25">
        <f>IF(J1268&lt;'Параметры ПФ'!$N$7+0.01,E1268*F1268*G1268,ROUNDDOWN('Параметры ПФ'!$N$7/IF(H1268=0,I1268,IF(I1268&gt;H1268,H1268,I1268)),0)*G1268)</f>
        <v>720</v>
      </c>
      <c r="N1268" s="19">
        <f t="shared" si="97"/>
        <v>0</v>
      </c>
      <c r="O1268" s="66" t="b">
        <f t="shared" si="98"/>
        <v>1</v>
      </c>
      <c r="P1268" s="67">
        <f t="shared" si="99"/>
        <v>72</v>
      </c>
    </row>
    <row r="1269" spans="1:16" x14ac:dyDescent="0.45">
      <c r="A1269" s="90" t="s">
        <v>76</v>
      </c>
      <c r="B1269" s="90" t="s">
        <v>709</v>
      </c>
      <c r="C1269" s="90" t="s">
        <v>1</v>
      </c>
      <c r="D1269" s="91">
        <v>36</v>
      </c>
      <c r="E1269" s="91">
        <v>20</v>
      </c>
      <c r="F1269" s="92">
        <v>2</v>
      </c>
      <c r="G1269" s="93">
        <v>16</v>
      </c>
      <c r="H1269" s="68">
        <f t="array" ref="H1269">INDEX('Нормативные затраты по МЗ'!$C$2:$C$132,MATCH(A1269&amp;C1269,'Нормативные затраты по МЗ'!$A$2:$A$132&amp;'Нормативные затраты по МЗ'!$B$2:$B$132,0))</f>
        <v>155.04</v>
      </c>
      <c r="I1269" s="3">
        <f>HLOOKUP($C1269,'Параметры ПФ'!$F$3:$K$4,2,FALSE)</f>
        <v>155.04</v>
      </c>
      <c r="J1269" s="3">
        <f t="shared" si="95"/>
        <v>6201.6</v>
      </c>
      <c r="K1269" s="4">
        <f>IF(J1269&lt;'Параметры ПФ'!$N$7+0.01,'Стандартные программы'!J1269,ROUNDDOWN('Параметры ПФ'!$N$7/IF(H1269=0,I1269,IF(I1269&gt;H1269,H1269,I1269)),0)*IF(H1269=0,I1269,IF(I1269&gt;H1269,H1269,I1269)))</f>
        <v>6201.6</v>
      </c>
      <c r="L1269" s="3">
        <f t="shared" si="96"/>
        <v>99225.600000000006</v>
      </c>
      <c r="M1269" s="25">
        <f>IF(J1269&lt;'Параметры ПФ'!$N$7+0.01,E1269*F1269*G1269,ROUNDDOWN('Параметры ПФ'!$N$7/IF(H1269=0,I1269,IF(I1269&gt;H1269,H1269,I1269)),0)*G1269)</f>
        <v>640</v>
      </c>
      <c r="N1269" s="19">
        <f t="shared" si="97"/>
        <v>0</v>
      </c>
      <c r="O1269" s="66" t="b">
        <f t="shared" si="98"/>
        <v>1</v>
      </c>
      <c r="P1269" s="67">
        <f t="shared" si="99"/>
        <v>72</v>
      </c>
    </row>
    <row r="1270" spans="1:16" x14ac:dyDescent="0.45">
      <c r="A1270" s="90" t="s">
        <v>76</v>
      </c>
      <c r="B1270" s="90" t="s">
        <v>710</v>
      </c>
      <c r="C1270" s="90" t="s">
        <v>1</v>
      </c>
      <c r="D1270" s="91">
        <v>36</v>
      </c>
      <c r="E1270" s="91">
        <v>20</v>
      </c>
      <c r="F1270" s="92">
        <v>2</v>
      </c>
      <c r="G1270" s="93">
        <v>15</v>
      </c>
      <c r="H1270" s="68">
        <f t="array" ref="H1270">INDEX('Нормативные затраты по МЗ'!$C$2:$C$132,MATCH(A1270&amp;C1270,'Нормативные затраты по МЗ'!$A$2:$A$132&amp;'Нормативные затраты по МЗ'!$B$2:$B$132,0))</f>
        <v>155.04</v>
      </c>
      <c r="I1270" s="3">
        <f>HLOOKUP($C1270,'Параметры ПФ'!$F$3:$K$4,2,FALSE)</f>
        <v>155.04</v>
      </c>
      <c r="J1270" s="3">
        <f t="shared" si="95"/>
        <v>6201.6</v>
      </c>
      <c r="K1270" s="4">
        <f>IF(J1270&lt;'Параметры ПФ'!$N$7+0.01,'Стандартные программы'!J1270,ROUNDDOWN('Параметры ПФ'!$N$7/IF(H1270=0,I1270,IF(I1270&gt;H1270,H1270,I1270)),0)*IF(H1270=0,I1270,IF(I1270&gt;H1270,H1270,I1270)))</f>
        <v>6201.6</v>
      </c>
      <c r="L1270" s="3">
        <f t="shared" si="96"/>
        <v>93024</v>
      </c>
      <c r="M1270" s="25">
        <f>IF(J1270&lt;'Параметры ПФ'!$N$7+0.01,E1270*F1270*G1270,ROUNDDOWN('Параметры ПФ'!$N$7/IF(H1270=0,I1270,IF(I1270&gt;H1270,H1270,I1270)),0)*G1270)</f>
        <v>600</v>
      </c>
      <c r="N1270" s="19">
        <f t="shared" si="97"/>
        <v>0</v>
      </c>
      <c r="O1270" s="66" t="b">
        <f t="shared" si="98"/>
        <v>1</v>
      </c>
      <c r="P1270" s="67">
        <f t="shared" si="99"/>
        <v>72</v>
      </c>
    </row>
    <row r="1271" spans="1:16" x14ac:dyDescent="0.45">
      <c r="A1271" s="90" t="s">
        <v>76</v>
      </c>
      <c r="B1271" s="90" t="s">
        <v>711</v>
      </c>
      <c r="C1271" s="90" t="s">
        <v>1</v>
      </c>
      <c r="D1271" s="91">
        <v>36</v>
      </c>
      <c r="E1271" s="91">
        <v>20</v>
      </c>
      <c r="F1271" s="92">
        <v>2</v>
      </c>
      <c r="G1271" s="93">
        <v>10</v>
      </c>
      <c r="H1271" s="68">
        <f t="array" ref="H1271">INDEX('Нормативные затраты по МЗ'!$C$2:$C$132,MATCH(A1271&amp;C1271,'Нормативные затраты по МЗ'!$A$2:$A$132&amp;'Нормативные затраты по МЗ'!$B$2:$B$132,0))</f>
        <v>155.04</v>
      </c>
      <c r="I1271" s="3">
        <f>HLOOKUP($C1271,'Параметры ПФ'!$F$3:$K$4,2,FALSE)</f>
        <v>155.04</v>
      </c>
      <c r="J1271" s="3">
        <f t="shared" si="95"/>
        <v>6201.6</v>
      </c>
      <c r="K1271" s="4">
        <f>IF(J1271&lt;'Параметры ПФ'!$N$7+0.01,'Стандартные программы'!J1271,ROUNDDOWN('Параметры ПФ'!$N$7/IF(H1271=0,I1271,IF(I1271&gt;H1271,H1271,I1271)),0)*IF(H1271=0,I1271,IF(I1271&gt;H1271,H1271,I1271)))</f>
        <v>6201.6</v>
      </c>
      <c r="L1271" s="3">
        <f t="shared" si="96"/>
        <v>62016</v>
      </c>
      <c r="M1271" s="25">
        <f>IF(J1271&lt;'Параметры ПФ'!$N$7+0.01,E1271*F1271*G1271,ROUNDDOWN('Параметры ПФ'!$N$7/IF(H1271=0,I1271,IF(I1271&gt;H1271,H1271,I1271)),0)*G1271)</f>
        <v>400</v>
      </c>
      <c r="N1271" s="19">
        <f t="shared" si="97"/>
        <v>0</v>
      </c>
      <c r="O1271" s="66" t="b">
        <f t="shared" si="98"/>
        <v>1</v>
      </c>
      <c r="P1271" s="67">
        <f t="shared" si="99"/>
        <v>72</v>
      </c>
    </row>
    <row r="1272" spans="1:16" x14ac:dyDescent="0.45">
      <c r="A1272" s="90" t="s">
        <v>76</v>
      </c>
      <c r="B1272" s="90" t="s">
        <v>712</v>
      </c>
      <c r="C1272" s="90" t="s">
        <v>1</v>
      </c>
      <c r="D1272" s="91">
        <v>36</v>
      </c>
      <c r="E1272" s="91">
        <v>20</v>
      </c>
      <c r="F1272" s="92">
        <v>2</v>
      </c>
      <c r="G1272" s="93">
        <v>19</v>
      </c>
      <c r="H1272" s="68">
        <f t="array" ref="H1272">INDEX('Нормативные затраты по МЗ'!$C$2:$C$132,MATCH(A1272&amp;C1272,'Нормативные затраты по МЗ'!$A$2:$A$132&amp;'Нормативные затраты по МЗ'!$B$2:$B$132,0))</f>
        <v>155.04</v>
      </c>
      <c r="I1272" s="3">
        <f>HLOOKUP($C1272,'Параметры ПФ'!$F$3:$K$4,2,FALSE)</f>
        <v>155.04</v>
      </c>
      <c r="J1272" s="3">
        <f t="shared" si="95"/>
        <v>6201.6</v>
      </c>
      <c r="K1272" s="4">
        <f>IF(J1272&lt;'Параметры ПФ'!$N$7+0.01,'Стандартные программы'!J1272,ROUNDDOWN('Параметры ПФ'!$N$7/IF(H1272=0,I1272,IF(I1272&gt;H1272,H1272,I1272)),0)*IF(H1272=0,I1272,IF(I1272&gt;H1272,H1272,I1272)))</f>
        <v>6201.6</v>
      </c>
      <c r="L1272" s="3">
        <f t="shared" si="96"/>
        <v>117830.39999999999</v>
      </c>
      <c r="M1272" s="25">
        <f>IF(J1272&lt;'Параметры ПФ'!$N$7+0.01,E1272*F1272*G1272,ROUNDDOWN('Параметры ПФ'!$N$7/IF(H1272=0,I1272,IF(I1272&gt;H1272,H1272,I1272)),0)*G1272)</f>
        <v>760</v>
      </c>
      <c r="N1272" s="19">
        <f t="shared" si="97"/>
        <v>0</v>
      </c>
      <c r="O1272" s="66" t="b">
        <f t="shared" si="98"/>
        <v>1</v>
      </c>
      <c r="P1272" s="67">
        <f t="shared" si="99"/>
        <v>72</v>
      </c>
    </row>
    <row r="1273" spans="1:16" x14ac:dyDescent="0.45">
      <c r="A1273" s="90" t="s">
        <v>76</v>
      </c>
      <c r="B1273" s="90" t="s">
        <v>713</v>
      </c>
      <c r="C1273" s="90" t="s">
        <v>1</v>
      </c>
      <c r="D1273" s="91">
        <v>36</v>
      </c>
      <c r="E1273" s="91">
        <v>20</v>
      </c>
      <c r="F1273" s="92">
        <v>2</v>
      </c>
      <c r="G1273" s="93">
        <v>20</v>
      </c>
      <c r="H1273" s="68">
        <f t="array" ref="H1273">INDEX('Нормативные затраты по МЗ'!$C$2:$C$132,MATCH(A1273&amp;C1273,'Нормативные затраты по МЗ'!$A$2:$A$132&amp;'Нормативные затраты по МЗ'!$B$2:$B$132,0))</f>
        <v>155.04</v>
      </c>
      <c r="I1273" s="3">
        <f>HLOOKUP($C1273,'Параметры ПФ'!$F$3:$K$4,2,FALSE)</f>
        <v>155.04</v>
      </c>
      <c r="J1273" s="3">
        <f t="shared" si="95"/>
        <v>6201.6</v>
      </c>
      <c r="K1273" s="4">
        <f>IF(J1273&lt;'Параметры ПФ'!$N$7+0.01,'Стандартные программы'!J1273,ROUNDDOWN('Параметры ПФ'!$N$7/IF(H1273=0,I1273,IF(I1273&gt;H1273,H1273,I1273)),0)*IF(H1273=0,I1273,IF(I1273&gt;H1273,H1273,I1273)))</f>
        <v>6201.6</v>
      </c>
      <c r="L1273" s="3">
        <f t="shared" si="96"/>
        <v>124032</v>
      </c>
      <c r="M1273" s="25">
        <f>IF(J1273&lt;'Параметры ПФ'!$N$7+0.01,E1273*F1273*G1273,ROUNDDOWN('Параметры ПФ'!$N$7/IF(H1273=0,I1273,IF(I1273&gt;H1273,H1273,I1273)),0)*G1273)</f>
        <v>800</v>
      </c>
      <c r="N1273" s="19">
        <f t="shared" si="97"/>
        <v>0</v>
      </c>
      <c r="O1273" s="66" t="b">
        <f t="shared" si="98"/>
        <v>1</v>
      </c>
      <c r="P1273" s="67">
        <f t="shared" si="99"/>
        <v>72</v>
      </c>
    </row>
    <row r="1274" spans="1:16" x14ac:dyDescent="0.45">
      <c r="A1274" s="90" t="s">
        <v>76</v>
      </c>
      <c r="B1274" s="90" t="s">
        <v>714</v>
      </c>
      <c r="C1274" s="90" t="s">
        <v>1</v>
      </c>
      <c r="D1274" s="91">
        <v>36</v>
      </c>
      <c r="E1274" s="91">
        <v>20</v>
      </c>
      <c r="F1274" s="92">
        <v>2</v>
      </c>
      <c r="G1274" s="93">
        <v>17</v>
      </c>
      <c r="H1274" s="68">
        <f t="array" ref="H1274">INDEX('Нормативные затраты по МЗ'!$C$2:$C$132,MATCH(A1274&amp;C1274,'Нормативные затраты по МЗ'!$A$2:$A$132&amp;'Нормативные затраты по МЗ'!$B$2:$B$132,0))</f>
        <v>155.04</v>
      </c>
      <c r="I1274" s="3">
        <f>HLOOKUP($C1274,'Параметры ПФ'!$F$3:$K$4,2,FALSE)</f>
        <v>155.04</v>
      </c>
      <c r="J1274" s="3">
        <f t="shared" si="95"/>
        <v>6201.6</v>
      </c>
      <c r="K1274" s="4">
        <f>IF(J1274&lt;'Параметры ПФ'!$N$7+0.01,'Стандартные программы'!J1274,ROUNDDOWN('Параметры ПФ'!$N$7/IF(H1274=0,I1274,IF(I1274&gt;H1274,H1274,I1274)),0)*IF(H1274=0,I1274,IF(I1274&gt;H1274,H1274,I1274)))</f>
        <v>6201.6</v>
      </c>
      <c r="L1274" s="3">
        <f t="shared" si="96"/>
        <v>105427.2</v>
      </c>
      <c r="M1274" s="25">
        <f>IF(J1274&lt;'Параметры ПФ'!$N$7+0.01,E1274*F1274*G1274,ROUNDDOWN('Параметры ПФ'!$N$7/IF(H1274=0,I1274,IF(I1274&gt;H1274,H1274,I1274)),0)*G1274)</f>
        <v>680</v>
      </c>
      <c r="N1274" s="19">
        <f t="shared" si="97"/>
        <v>0</v>
      </c>
      <c r="O1274" s="66" t="b">
        <f t="shared" si="98"/>
        <v>1</v>
      </c>
      <c r="P1274" s="67">
        <f t="shared" si="99"/>
        <v>72</v>
      </c>
    </row>
    <row r="1275" spans="1:16" x14ac:dyDescent="0.45">
      <c r="A1275" s="90" t="s">
        <v>76</v>
      </c>
      <c r="B1275" s="90" t="s">
        <v>715</v>
      </c>
      <c r="C1275" s="90" t="s">
        <v>1</v>
      </c>
      <c r="D1275" s="91">
        <v>36</v>
      </c>
      <c r="E1275" s="91">
        <v>20</v>
      </c>
      <c r="F1275" s="92">
        <v>2</v>
      </c>
      <c r="G1275" s="93">
        <v>10</v>
      </c>
      <c r="H1275" s="68">
        <f t="array" ref="H1275">INDEX('Нормативные затраты по МЗ'!$C$2:$C$132,MATCH(A1275&amp;C1275,'Нормативные затраты по МЗ'!$A$2:$A$132&amp;'Нормативные затраты по МЗ'!$B$2:$B$132,0))</f>
        <v>155.04</v>
      </c>
      <c r="I1275" s="3">
        <f>HLOOKUP($C1275,'Параметры ПФ'!$F$3:$K$4,2,FALSE)</f>
        <v>155.04</v>
      </c>
      <c r="J1275" s="3">
        <f t="shared" si="95"/>
        <v>6201.6</v>
      </c>
      <c r="K1275" s="4">
        <f>IF(J1275&lt;'Параметры ПФ'!$N$7+0.01,'Стандартные программы'!J1275,ROUNDDOWN('Параметры ПФ'!$N$7/IF(H1275=0,I1275,IF(I1275&gt;H1275,H1275,I1275)),0)*IF(H1275=0,I1275,IF(I1275&gt;H1275,H1275,I1275)))</f>
        <v>6201.6</v>
      </c>
      <c r="L1275" s="3">
        <f t="shared" si="96"/>
        <v>62016</v>
      </c>
      <c r="M1275" s="25">
        <f>IF(J1275&lt;'Параметры ПФ'!$N$7+0.01,E1275*F1275*G1275,ROUNDDOWN('Параметры ПФ'!$N$7/IF(H1275=0,I1275,IF(I1275&gt;H1275,H1275,I1275)),0)*G1275)</f>
        <v>400</v>
      </c>
      <c r="N1275" s="19">
        <f t="shared" si="97"/>
        <v>0</v>
      </c>
      <c r="O1275" s="66" t="b">
        <f t="shared" si="98"/>
        <v>1</v>
      </c>
      <c r="P1275" s="67">
        <f t="shared" si="99"/>
        <v>72</v>
      </c>
    </row>
    <row r="1276" spans="1:16" x14ac:dyDescent="0.45">
      <c r="A1276" s="90" t="s">
        <v>76</v>
      </c>
      <c r="B1276" s="90" t="s">
        <v>716</v>
      </c>
      <c r="C1276" s="90" t="s">
        <v>1</v>
      </c>
      <c r="D1276" s="91">
        <v>36</v>
      </c>
      <c r="E1276" s="91">
        <v>20</v>
      </c>
      <c r="F1276" s="92">
        <v>2</v>
      </c>
      <c r="G1276" s="93">
        <v>11</v>
      </c>
      <c r="H1276" s="68">
        <f t="array" ref="H1276">INDEX('Нормативные затраты по МЗ'!$C$2:$C$132,MATCH(A1276&amp;C1276,'Нормативные затраты по МЗ'!$A$2:$A$132&amp;'Нормативные затраты по МЗ'!$B$2:$B$132,0))</f>
        <v>155.04</v>
      </c>
      <c r="I1276" s="3">
        <f>HLOOKUP($C1276,'Параметры ПФ'!$F$3:$K$4,2,FALSE)</f>
        <v>155.04</v>
      </c>
      <c r="J1276" s="3">
        <f t="shared" si="95"/>
        <v>6201.6</v>
      </c>
      <c r="K1276" s="4">
        <f>IF(J1276&lt;'Параметры ПФ'!$N$7+0.01,'Стандартные программы'!J1276,ROUNDDOWN('Параметры ПФ'!$N$7/IF(H1276=0,I1276,IF(I1276&gt;H1276,H1276,I1276)),0)*IF(H1276=0,I1276,IF(I1276&gt;H1276,H1276,I1276)))</f>
        <v>6201.6</v>
      </c>
      <c r="L1276" s="3">
        <f t="shared" si="96"/>
        <v>68217.600000000006</v>
      </c>
      <c r="M1276" s="25">
        <f>IF(J1276&lt;'Параметры ПФ'!$N$7+0.01,E1276*F1276*G1276,ROUNDDOWN('Параметры ПФ'!$N$7/IF(H1276=0,I1276,IF(I1276&gt;H1276,H1276,I1276)),0)*G1276)</f>
        <v>440</v>
      </c>
      <c r="N1276" s="19">
        <f t="shared" si="97"/>
        <v>0</v>
      </c>
      <c r="O1276" s="66" t="b">
        <f t="shared" si="98"/>
        <v>1</v>
      </c>
      <c r="P1276" s="67">
        <f t="shared" si="99"/>
        <v>72</v>
      </c>
    </row>
    <row r="1277" spans="1:16" x14ac:dyDescent="0.45">
      <c r="A1277" s="90" t="s">
        <v>76</v>
      </c>
      <c r="B1277" s="90" t="s">
        <v>717</v>
      </c>
      <c r="C1277" s="90" t="s">
        <v>1</v>
      </c>
      <c r="D1277" s="91">
        <v>36</v>
      </c>
      <c r="E1277" s="91">
        <v>20</v>
      </c>
      <c r="F1277" s="92">
        <v>2</v>
      </c>
      <c r="G1277" s="93">
        <v>12</v>
      </c>
      <c r="H1277" s="68">
        <f t="array" ref="H1277">INDEX('Нормативные затраты по МЗ'!$C$2:$C$132,MATCH(A1277&amp;C1277,'Нормативные затраты по МЗ'!$A$2:$A$132&amp;'Нормативные затраты по МЗ'!$B$2:$B$132,0))</f>
        <v>155.04</v>
      </c>
      <c r="I1277" s="3">
        <f>HLOOKUP($C1277,'Параметры ПФ'!$F$3:$K$4,2,FALSE)</f>
        <v>155.04</v>
      </c>
      <c r="J1277" s="3">
        <f t="shared" si="95"/>
        <v>6201.6</v>
      </c>
      <c r="K1277" s="4">
        <f>IF(J1277&lt;'Параметры ПФ'!$N$7+0.01,'Стандартные программы'!J1277,ROUNDDOWN('Параметры ПФ'!$N$7/IF(H1277=0,I1277,IF(I1277&gt;H1277,H1277,I1277)),0)*IF(H1277=0,I1277,IF(I1277&gt;H1277,H1277,I1277)))</f>
        <v>6201.6</v>
      </c>
      <c r="L1277" s="3">
        <f t="shared" si="96"/>
        <v>74419.199999999997</v>
      </c>
      <c r="M1277" s="25">
        <f>IF(J1277&lt;'Параметры ПФ'!$N$7+0.01,E1277*F1277*G1277,ROUNDDOWN('Параметры ПФ'!$N$7/IF(H1277=0,I1277,IF(I1277&gt;H1277,H1277,I1277)),0)*G1277)</f>
        <v>480</v>
      </c>
      <c r="N1277" s="19">
        <f t="shared" si="97"/>
        <v>0</v>
      </c>
      <c r="O1277" s="66" t="b">
        <f t="shared" si="98"/>
        <v>1</v>
      </c>
      <c r="P1277" s="67">
        <f t="shared" si="99"/>
        <v>72</v>
      </c>
    </row>
    <row r="1278" spans="1:16" x14ac:dyDescent="0.45">
      <c r="A1278" s="90" t="s">
        <v>76</v>
      </c>
      <c r="B1278" s="90" t="s">
        <v>718</v>
      </c>
      <c r="C1278" s="90" t="s">
        <v>1</v>
      </c>
      <c r="D1278" s="91">
        <v>36</v>
      </c>
      <c r="E1278" s="91">
        <v>20</v>
      </c>
      <c r="F1278" s="92">
        <v>2</v>
      </c>
      <c r="G1278" s="93">
        <v>12</v>
      </c>
      <c r="H1278" s="68">
        <f t="array" ref="H1278">INDEX('Нормативные затраты по МЗ'!$C$2:$C$132,MATCH(A1278&amp;C1278,'Нормативные затраты по МЗ'!$A$2:$A$132&amp;'Нормативные затраты по МЗ'!$B$2:$B$132,0))</f>
        <v>155.04</v>
      </c>
      <c r="I1278" s="3">
        <f>HLOOKUP($C1278,'Параметры ПФ'!$F$3:$K$4,2,FALSE)</f>
        <v>155.04</v>
      </c>
      <c r="J1278" s="3">
        <f t="shared" si="95"/>
        <v>6201.6</v>
      </c>
      <c r="K1278" s="4">
        <f>IF(J1278&lt;'Параметры ПФ'!$N$7+0.01,'Стандартные программы'!J1278,ROUNDDOWN('Параметры ПФ'!$N$7/IF(H1278=0,I1278,IF(I1278&gt;H1278,H1278,I1278)),0)*IF(H1278=0,I1278,IF(I1278&gt;H1278,H1278,I1278)))</f>
        <v>6201.6</v>
      </c>
      <c r="L1278" s="3">
        <f t="shared" si="96"/>
        <v>74419.199999999997</v>
      </c>
      <c r="M1278" s="25">
        <f>IF(J1278&lt;'Параметры ПФ'!$N$7+0.01,E1278*F1278*G1278,ROUNDDOWN('Параметры ПФ'!$N$7/IF(H1278=0,I1278,IF(I1278&gt;H1278,H1278,I1278)),0)*G1278)</f>
        <v>480</v>
      </c>
      <c r="N1278" s="19">
        <f t="shared" si="97"/>
        <v>0</v>
      </c>
      <c r="O1278" s="66" t="b">
        <f t="shared" si="98"/>
        <v>1</v>
      </c>
      <c r="P1278" s="67">
        <f t="shared" si="99"/>
        <v>72</v>
      </c>
    </row>
    <row r="1279" spans="1:16" x14ac:dyDescent="0.45">
      <c r="A1279" s="90" t="s">
        <v>76</v>
      </c>
      <c r="B1279" s="90" t="s">
        <v>719</v>
      </c>
      <c r="C1279" s="90" t="s">
        <v>1</v>
      </c>
      <c r="D1279" s="91">
        <v>36</v>
      </c>
      <c r="E1279" s="91">
        <v>20</v>
      </c>
      <c r="F1279" s="92">
        <v>2</v>
      </c>
      <c r="G1279" s="93">
        <v>9</v>
      </c>
      <c r="H1279" s="68">
        <f t="array" ref="H1279">INDEX('Нормативные затраты по МЗ'!$C$2:$C$132,MATCH(A1279&amp;C1279,'Нормативные затраты по МЗ'!$A$2:$A$132&amp;'Нормативные затраты по МЗ'!$B$2:$B$132,0))</f>
        <v>155.04</v>
      </c>
      <c r="I1279" s="3">
        <f>HLOOKUP($C1279,'Параметры ПФ'!$F$3:$K$4,2,FALSE)</f>
        <v>155.04</v>
      </c>
      <c r="J1279" s="3">
        <f t="shared" si="95"/>
        <v>6201.6</v>
      </c>
      <c r="K1279" s="4">
        <f>IF(J1279&lt;'Параметры ПФ'!$N$7+0.01,'Стандартные программы'!J1279,ROUNDDOWN('Параметры ПФ'!$N$7/IF(H1279=0,I1279,IF(I1279&gt;H1279,H1279,I1279)),0)*IF(H1279=0,I1279,IF(I1279&gt;H1279,H1279,I1279)))</f>
        <v>6201.6</v>
      </c>
      <c r="L1279" s="3">
        <f t="shared" si="96"/>
        <v>55814.400000000001</v>
      </c>
      <c r="M1279" s="25">
        <f>IF(J1279&lt;'Параметры ПФ'!$N$7+0.01,E1279*F1279*G1279,ROUNDDOWN('Параметры ПФ'!$N$7/IF(H1279=0,I1279,IF(I1279&gt;H1279,H1279,I1279)),0)*G1279)</f>
        <v>360</v>
      </c>
      <c r="N1279" s="19">
        <f t="shared" si="97"/>
        <v>0</v>
      </c>
      <c r="O1279" s="66" t="b">
        <f t="shared" si="98"/>
        <v>1</v>
      </c>
      <c r="P1279" s="67">
        <f t="shared" si="99"/>
        <v>72</v>
      </c>
    </row>
    <row r="1280" spans="1:16" x14ac:dyDescent="0.45">
      <c r="A1280" s="90" t="s">
        <v>76</v>
      </c>
      <c r="B1280" s="90" t="s">
        <v>643</v>
      </c>
      <c r="C1280" s="90" t="s">
        <v>15</v>
      </c>
      <c r="D1280" s="91">
        <v>36</v>
      </c>
      <c r="E1280" s="91">
        <v>16</v>
      </c>
      <c r="F1280" s="92">
        <v>2</v>
      </c>
      <c r="G1280" s="92">
        <v>15</v>
      </c>
      <c r="H1280" s="68">
        <f t="array" ref="H1280">INDEX('Нормативные затраты по МЗ'!$C$2:$C$132,MATCH(A1280&amp;C1280,'Нормативные затраты по МЗ'!$A$2:$A$132&amp;'Нормативные затраты по МЗ'!$B$2:$B$132,0))</f>
        <v>155.04</v>
      </c>
      <c r="I1280" s="3">
        <f>HLOOKUP($C1280,'Параметры ПФ'!$F$3:$K$4,2,FALSE)</f>
        <v>155.04</v>
      </c>
      <c r="J1280" s="3">
        <f t="shared" si="95"/>
        <v>4961.28</v>
      </c>
      <c r="K1280" s="4">
        <f>IF(J1280&lt;'Параметры ПФ'!$N$7+0.01,'Стандартные программы'!J1280,ROUNDDOWN('Параметры ПФ'!$N$7/IF(H1280=0,I1280,IF(I1280&gt;H1280,H1280,I1280)),0)*IF(H1280=0,I1280,IF(I1280&gt;H1280,H1280,I1280)))</f>
        <v>4961.28</v>
      </c>
      <c r="L1280" s="3">
        <f t="shared" si="96"/>
        <v>74419.199999999997</v>
      </c>
      <c r="M1280" s="25">
        <f>IF(J1280&lt;'Параметры ПФ'!$N$7+0.01,E1280*F1280*G1280,ROUNDDOWN('Параметры ПФ'!$N$7/IF(H1280=0,I1280,IF(I1280&gt;H1280,H1280,I1280)),0)*G1280)</f>
        <v>480</v>
      </c>
      <c r="N1280" s="19">
        <f t="shared" si="97"/>
        <v>0</v>
      </c>
      <c r="O1280" s="66" t="b">
        <f t="shared" si="98"/>
        <v>1</v>
      </c>
      <c r="P1280" s="67">
        <f t="shared" si="99"/>
        <v>72</v>
      </c>
    </row>
    <row r="1281" spans="1:16" x14ac:dyDescent="0.45">
      <c r="A1281" s="90" t="s">
        <v>76</v>
      </c>
      <c r="B1281" s="90" t="s">
        <v>644</v>
      </c>
      <c r="C1281" s="90" t="s">
        <v>15</v>
      </c>
      <c r="D1281" s="91">
        <v>36</v>
      </c>
      <c r="E1281" s="91">
        <v>16</v>
      </c>
      <c r="F1281" s="92">
        <v>2</v>
      </c>
      <c r="G1281" s="92">
        <v>15</v>
      </c>
      <c r="H1281" s="68">
        <f t="array" ref="H1281">INDEX('Нормативные затраты по МЗ'!$C$2:$C$132,MATCH(A1281&amp;C1281,'Нормативные затраты по МЗ'!$A$2:$A$132&amp;'Нормативные затраты по МЗ'!$B$2:$B$132,0))</f>
        <v>155.04</v>
      </c>
      <c r="I1281" s="3">
        <f>HLOOKUP($C1281,'Параметры ПФ'!$F$3:$K$4,2,FALSE)</f>
        <v>155.04</v>
      </c>
      <c r="J1281" s="3">
        <f t="shared" si="95"/>
        <v>4961.28</v>
      </c>
      <c r="K1281" s="4">
        <f>IF(J1281&lt;'Параметры ПФ'!$N$7+0.01,'Стандартные программы'!J1281,ROUNDDOWN('Параметры ПФ'!$N$7/IF(H1281=0,I1281,IF(I1281&gt;H1281,H1281,I1281)),0)*IF(H1281=0,I1281,IF(I1281&gt;H1281,H1281,I1281)))</f>
        <v>4961.28</v>
      </c>
      <c r="L1281" s="3">
        <f t="shared" si="96"/>
        <v>74419.199999999997</v>
      </c>
      <c r="M1281" s="25">
        <f>IF(J1281&lt;'Параметры ПФ'!$N$7+0.01,E1281*F1281*G1281,ROUNDDOWN('Параметры ПФ'!$N$7/IF(H1281=0,I1281,IF(I1281&gt;H1281,H1281,I1281)),0)*G1281)</f>
        <v>480</v>
      </c>
      <c r="N1281" s="19">
        <f t="shared" si="97"/>
        <v>0</v>
      </c>
      <c r="O1281" s="66" t="b">
        <f t="shared" si="98"/>
        <v>1</v>
      </c>
      <c r="P1281" s="67">
        <f t="shared" si="99"/>
        <v>72</v>
      </c>
    </row>
    <row r="1282" spans="1:16" x14ac:dyDescent="0.45">
      <c r="A1282" s="90" t="s">
        <v>76</v>
      </c>
      <c r="B1282" s="90" t="s">
        <v>2343</v>
      </c>
      <c r="C1282" s="90" t="s">
        <v>15</v>
      </c>
      <c r="D1282" s="91">
        <v>36</v>
      </c>
      <c r="E1282" s="91">
        <v>16</v>
      </c>
      <c r="F1282" s="92">
        <v>2</v>
      </c>
      <c r="G1282" s="92">
        <v>20</v>
      </c>
      <c r="H1282" s="68">
        <f t="array" ref="H1282">INDEX('Нормативные затраты по МЗ'!$C$2:$C$132,MATCH(A1282&amp;C1282,'Нормативные затраты по МЗ'!$A$2:$A$132&amp;'Нормативные затраты по МЗ'!$B$2:$B$132,0))</f>
        <v>155.04</v>
      </c>
      <c r="I1282" s="3">
        <f>HLOOKUP($C1282,'Параметры ПФ'!$F$3:$K$4,2,FALSE)</f>
        <v>155.04</v>
      </c>
      <c r="J1282" s="3">
        <f t="shared" ref="J1282:J1345" si="100">IF(H1282=0,I1282*F1282*E1282,IF(I1282&gt;H1282,H1282*F1282*E1282,I1282*F1282*E1282))</f>
        <v>4961.28</v>
      </c>
      <c r="K1282" s="4">
        <f>IF(J1282&lt;'Параметры ПФ'!$N$7+0.01,'Стандартные программы'!J1282,ROUNDDOWN('Параметры ПФ'!$N$7/IF(H1282=0,I1282,IF(I1282&gt;H1282,H1282,I1282)),0)*IF(H1282=0,I1282,IF(I1282&gt;H1282,H1282,I1282)))</f>
        <v>4961.28</v>
      </c>
      <c r="L1282" s="3">
        <f t="shared" ref="L1282:L1345" si="101">K1282*G1282</f>
        <v>99225.600000000006</v>
      </c>
      <c r="M1282" s="25">
        <f>IF(J1282&lt;'Параметры ПФ'!$N$7+0.01,E1282*F1282*G1282,ROUNDDOWN('Параметры ПФ'!$N$7/IF(H1282=0,I1282,IF(I1282&gt;H1282,H1282,I1282)),0)*G1282)</f>
        <v>640</v>
      </c>
      <c r="N1282" s="19">
        <f t="shared" ref="N1282:N1345" si="102">IF(H1282=0,I1282*F1282*E1282,IF(I1282&gt;H1282,H1282*F1282*E1282,I1282*F1282*E1282))-K1282</f>
        <v>0</v>
      </c>
      <c r="O1282" s="66" t="b">
        <f t="shared" ref="O1282:O1345" si="103">IF(I1282&gt;=H1282,TRUE,FALSE)</f>
        <v>1</v>
      </c>
      <c r="P1282" s="67">
        <f t="shared" ref="P1282:P1345" si="104">D1282*F1282</f>
        <v>72</v>
      </c>
    </row>
    <row r="1283" spans="1:16" x14ac:dyDescent="0.45">
      <c r="A1283" s="90" t="s">
        <v>76</v>
      </c>
      <c r="B1283" s="90" t="s">
        <v>2344</v>
      </c>
      <c r="C1283" s="90" t="s">
        <v>15</v>
      </c>
      <c r="D1283" s="91">
        <v>36</v>
      </c>
      <c r="E1283" s="91">
        <v>16</v>
      </c>
      <c r="F1283" s="92">
        <v>2</v>
      </c>
      <c r="G1283" s="92">
        <v>20</v>
      </c>
      <c r="H1283" s="68">
        <f t="array" ref="H1283">INDEX('Нормативные затраты по МЗ'!$C$2:$C$132,MATCH(A1283&amp;C1283,'Нормативные затраты по МЗ'!$A$2:$A$132&amp;'Нормативные затраты по МЗ'!$B$2:$B$132,0))</f>
        <v>155.04</v>
      </c>
      <c r="I1283" s="3">
        <f>HLOOKUP($C1283,'Параметры ПФ'!$F$3:$K$4,2,FALSE)</f>
        <v>155.04</v>
      </c>
      <c r="J1283" s="3">
        <f t="shared" si="100"/>
        <v>4961.28</v>
      </c>
      <c r="K1283" s="4">
        <f>IF(J1283&lt;'Параметры ПФ'!$N$7+0.01,'Стандартные программы'!J1283,ROUNDDOWN('Параметры ПФ'!$N$7/IF(H1283=0,I1283,IF(I1283&gt;H1283,H1283,I1283)),0)*IF(H1283=0,I1283,IF(I1283&gt;H1283,H1283,I1283)))</f>
        <v>4961.28</v>
      </c>
      <c r="L1283" s="3">
        <f t="shared" si="101"/>
        <v>99225.600000000006</v>
      </c>
      <c r="M1283" s="25">
        <f>IF(J1283&lt;'Параметры ПФ'!$N$7+0.01,E1283*F1283*G1283,ROUNDDOWN('Параметры ПФ'!$N$7/IF(H1283=0,I1283,IF(I1283&gt;H1283,H1283,I1283)),0)*G1283)</f>
        <v>640</v>
      </c>
      <c r="N1283" s="19">
        <f t="shared" si="102"/>
        <v>0</v>
      </c>
      <c r="O1283" s="66" t="b">
        <f t="shared" si="103"/>
        <v>1</v>
      </c>
      <c r="P1283" s="67">
        <f t="shared" si="104"/>
        <v>72</v>
      </c>
    </row>
    <row r="1284" spans="1:16" x14ac:dyDescent="0.45">
      <c r="A1284" s="90" t="s">
        <v>76</v>
      </c>
      <c r="B1284" s="90" t="s">
        <v>645</v>
      </c>
      <c r="C1284" s="90" t="s">
        <v>15</v>
      </c>
      <c r="D1284" s="91">
        <v>36</v>
      </c>
      <c r="E1284" s="91">
        <v>16</v>
      </c>
      <c r="F1284" s="92">
        <v>2</v>
      </c>
      <c r="G1284" s="92">
        <v>20</v>
      </c>
      <c r="H1284" s="68">
        <f t="array" ref="H1284">INDEX('Нормативные затраты по МЗ'!$C$2:$C$132,MATCH(A1284&amp;C1284,'Нормативные затраты по МЗ'!$A$2:$A$132&amp;'Нормативные затраты по МЗ'!$B$2:$B$132,0))</f>
        <v>155.04</v>
      </c>
      <c r="I1284" s="3">
        <f>HLOOKUP($C1284,'Параметры ПФ'!$F$3:$K$4,2,FALSE)</f>
        <v>155.04</v>
      </c>
      <c r="J1284" s="3">
        <f t="shared" si="100"/>
        <v>4961.28</v>
      </c>
      <c r="K1284" s="4">
        <f>IF(J1284&lt;'Параметры ПФ'!$N$7+0.01,'Стандартные программы'!J1284,ROUNDDOWN('Параметры ПФ'!$N$7/IF(H1284=0,I1284,IF(I1284&gt;H1284,H1284,I1284)),0)*IF(H1284=0,I1284,IF(I1284&gt;H1284,H1284,I1284)))</f>
        <v>4961.28</v>
      </c>
      <c r="L1284" s="3">
        <f t="shared" si="101"/>
        <v>99225.600000000006</v>
      </c>
      <c r="M1284" s="25">
        <f>IF(J1284&lt;'Параметры ПФ'!$N$7+0.01,E1284*F1284*G1284,ROUNDDOWN('Параметры ПФ'!$N$7/IF(H1284=0,I1284,IF(I1284&gt;H1284,H1284,I1284)),0)*G1284)</f>
        <v>640</v>
      </c>
      <c r="N1284" s="19">
        <f t="shared" si="102"/>
        <v>0</v>
      </c>
      <c r="O1284" s="66" t="b">
        <f t="shared" si="103"/>
        <v>1</v>
      </c>
      <c r="P1284" s="67">
        <f t="shared" si="104"/>
        <v>72</v>
      </c>
    </row>
    <row r="1285" spans="1:16" x14ac:dyDescent="0.45">
      <c r="A1285" s="90" t="s">
        <v>76</v>
      </c>
      <c r="B1285" s="90" t="s">
        <v>646</v>
      </c>
      <c r="C1285" s="90" t="s">
        <v>15</v>
      </c>
      <c r="D1285" s="91">
        <v>36</v>
      </c>
      <c r="E1285" s="91">
        <v>16</v>
      </c>
      <c r="F1285" s="92">
        <v>2</v>
      </c>
      <c r="G1285" s="92">
        <v>20</v>
      </c>
      <c r="H1285" s="68">
        <f t="array" ref="H1285">INDEX('Нормативные затраты по МЗ'!$C$2:$C$132,MATCH(A1285&amp;C1285,'Нормативные затраты по МЗ'!$A$2:$A$132&amp;'Нормативные затраты по МЗ'!$B$2:$B$132,0))</f>
        <v>155.04</v>
      </c>
      <c r="I1285" s="3">
        <f>HLOOKUP($C1285,'Параметры ПФ'!$F$3:$K$4,2,FALSE)</f>
        <v>155.04</v>
      </c>
      <c r="J1285" s="3">
        <f t="shared" si="100"/>
        <v>4961.28</v>
      </c>
      <c r="K1285" s="4">
        <f>IF(J1285&lt;'Параметры ПФ'!$N$7+0.01,'Стандартные программы'!J1285,ROUNDDOWN('Параметры ПФ'!$N$7/IF(H1285=0,I1285,IF(I1285&gt;H1285,H1285,I1285)),0)*IF(H1285=0,I1285,IF(I1285&gt;H1285,H1285,I1285)))</f>
        <v>4961.28</v>
      </c>
      <c r="L1285" s="3">
        <f t="shared" si="101"/>
        <v>99225.600000000006</v>
      </c>
      <c r="M1285" s="25">
        <f>IF(J1285&lt;'Параметры ПФ'!$N$7+0.01,E1285*F1285*G1285,ROUNDDOWN('Параметры ПФ'!$N$7/IF(H1285=0,I1285,IF(I1285&gt;H1285,H1285,I1285)),0)*G1285)</f>
        <v>640</v>
      </c>
      <c r="N1285" s="19">
        <f t="shared" si="102"/>
        <v>0</v>
      </c>
      <c r="O1285" s="66" t="b">
        <f t="shared" si="103"/>
        <v>1</v>
      </c>
      <c r="P1285" s="67">
        <f t="shared" si="104"/>
        <v>72</v>
      </c>
    </row>
    <row r="1286" spans="1:16" x14ac:dyDescent="0.45">
      <c r="A1286" s="90" t="s">
        <v>76</v>
      </c>
      <c r="B1286" s="90" t="s">
        <v>647</v>
      </c>
      <c r="C1286" s="90" t="s">
        <v>15</v>
      </c>
      <c r="D1286" s="91">
        <v>36</v>
      </c>
      <c r="E1286" s="91">
        <v>16</v>
      </c>
      <c r="F1286" s="92">
        <v>2</v>
      </c>
      <c r="G1286" s="92">
        <v>16</v>
      </c>
      <c r="H1286" s="68">
        <f t="array" ref="H1286">INDEX('Нормативные затраты по МЗ'!$C$2:$C$132,MATCH(A1286&amp;C1286,'Нормативные затраты по МЗ'!$A$2:$A$132&amp;'Нормативные затраты по МЗ'!$B$2:$B$132,0))</f>
        <v>155.04</v>
      </c>
      <c r="I1286" s="3">
        <f>HLOOKUP($C1286,'Параметры ПФ'!$F$3:$K$4,2,FALSE)</f>
        <v>155.04</v>
      </c>
      <c r="J1286" s="3">
        <f t="shared" si="100"/>
        <v>4961.28</v>
      </c>
      <c r="K1286" s="4">
        <f>IF(J1286&lt;'Параметры ПФ'!$N$7+0.01,'Стандартные программы'!J1286,ROUNDDOWN('Параметры ПФ'!$N$7/IF(H1286=0,I1286,IF(I1286&gt;H1286,H1286,I1286)),0)*IF(H1286=0,I1286,IF(I1286&gt;H1286,H1286,I1286)))</f>
        <v>4961.28</v>
      </c>
      <c r="L1286" s="3">
        <f t="shared" si="101"/>
        <v>79380.479999999996</v>
      </c>
      <c r="M1286" s="25">
        <f>IF(J1286&lt;'Параметры ПФ'!$N$7+0.01,E1286*F1286*G1286,ROUNDDOWN('Параметры ПФ'!$N$7/IF(H1286=0,I1286,IF(I1286&gt;H1286,H1286,I1286)),0)*G1286)</f>
        <v>512</v>
      </c>
      <c r="N1286" s="19">
        <f t="shared" si="102"/>
        <v>0</v>
      </c>
      <c r="O1286" s="66" t="b">
        <f t="shared" si="103"/>
        <v>1</v>
      </c>
      <c r="P1286" s="67">
        <f t="shared" si="104"/>
        <v>72</v>
      </c>
    </row>
    <row r="1287" spans="1:16" x14ac:dyDescent="0.45">
      <c r="A1287" s="90" t="s">
        <v>76</v>
      </c>
      <c r="B1287" s="90" t="s">
        <v>648</v>
      </c>
      <c r="C1287" s="90" t="s">
        <v>34</v>
      </c>
      <c r="D1287" s="91">
        <v>36</v>
      </c>
      <c r="E1287" s="91">
        <v>16</v>
      </c>
      <c r="F1287" s="92">
        <v>2</v>
      </c>
      <c r="G1287" s="92">
        <v>20</v>
      </c>
      <c r="H1287" s="68">
        <f t="array" ref="H1287">INDEX('Нормативные затраты по МЗ'!$C$2:$C$132,MATCH(A1287&amp;C1287,'Нормативные затраты по МЗ'!$A$2:$A$132&amp;'Нормативные затраты по МЗ'!$B$2:$B$132,0))</f>
        <v>155.04</v>
      </c>
      <c r="I1287" s="3">
        <f>HLOOKUP($C1287,'Параметры ПФ'!$F$3:$K$4,2,FALSE)</f>
        <v>155.04</v>
      </c>
      <c r="J1287" s="3">
        <f t="shared" si="100"/>
        <v>4961.28</v>
      </c>
      <c r="K1287" s="4">
        <f>IF(J1287&lt;'Параметры ПФ'!$N$7+0.01,'Стандартные программы'!J1287,ROUNDDOWN('Параметры ПФ'!$N$7/IF(H1287=0,I1287,IF(I1287&gt;H1287,H1287,I1287)),0)*IF(H1287=0,I1287,IF(I1287&gt;H1287,H1287,I1287)))</f>
        <v>4961.28</v>
      </c>
      <c r="L1287" s="3">
        <f t="shared" si="101"/>
        <v>99225.600000000006</v>
      </c>
      <c r="M1287" s="25">
        <f>IF(J1287&lt;'Параметры ПФ'!$N$7+0.01,E1287*F1287*G1287,ROUNDDOWN('Параметры ПФ'!$N$7/IF(H1287=0,I1287,IF(I1287&gt;H1287,H1287,I1287)),0)*G1287)</f>
        <v>640</v>
      </c>
      <c r="N1287" s="19">
        <f t="shared" si="102"/>
        <v>0</v>
      </c>
      <c r="O1287" s="66" t="b">
        <f t="shared" si="103"/>
        <v>1</v>
      </c>
      <c r="P1287" s="67">
        <f t="shared" si="104"/>
        <v>72</v>
      </c>
    </row>
    <row r="1288" spans="1:16" x14ac:dyDescent="0.45">
      <c r="A1288" s="90" t="s">
        <v>76</v>
      </c>
      <c r="B1288" s="90" t="s">
        <v>649</v>
      </c>
      <c r="C1288" s="90" t="s">
        <v>34</v>
      </c>
      <c r="D1288" s="91">
        <v>36</v>
      </c>
      <c r="E1288" s="91">
        <v>16</v>
      </c>
      <c r="F1288" s="92">
        <v>2</v>
      </c>
      <c r="G1288" s="92">
        <v>20</v>
      </c>
      <c r="H1288" s="68">
        <f t="array" ref="H1288">INDEX('Нормативные затраты по МЗ'!$C$2:$C$132,MATCH(A1288&amp;C1288,'Нормативные затраты по МЗ'!$A$2:$A$132&amp;'Нормативные затраты по МЗ'!$B$2:$B$132,0))</f>
        <v>155.04</v>
      </c>
      <c r="I1288" s="3">
        <f>HLOOKUP($C1288,'Параметры ПФ'!$F$3:$K$4,2,FALSE)</f>
        <v>155.04</v>
      </c>
      <c r="J1288" s="3">
        <f t="shared" si="100"/>
        <v>4961.28</v>
      </c>
      <c r="K1288" s="4">
        <f>IF(J1288&lt;'Параметры ПФ'!$N$7+0.01,'Стандартные программы'!J1288,ROUNDDOWN('Параметры ПФ'!$N$7/IF(H1288=0,I1288,IF(I1288&gt;H1288,H1288,I1288)),0)*IF(H1288=0,I1288,IF(I1288&gt;H1288,H1288,I1288)))</f>
        <v>4961.28</v>
      </c>
      <c r="L1288" s="3">
        <f t="shared" si="101"/>
        <v>99225.600000000006</v>
      </c>
      <c r="M1288" s="25">
        <f>IF(J1288&lt;'Параметры ПФ'!$N$7+0.01,E1288*F1288*G1288,ROUNDDOWN('Параметры ПФ'!$N$7/IF(H1288=0,I1288,IF(I1288&gt;H1288,H1288,I1288)),0)*G1288)</f>
        <v>640</v>
      </c>
      <c r="N1288" s="19">
        <f t="shared" si="102"/>
        <v>0</v>
      </c>
      <c r="O1288" s="66" t="b">
        <f t="shared" si="103"/>
        <v>1</v>
      </c>
      <c r="P1288" s="67">
        <f t="shared" si="104"/>
        <v>72</v>
      </c>
    </row>
    <row r="1289" spans="1:16" x14ac:dyDescent="0.45">
      <c r="A1289" s="90" t="s">
        <v>76</v>
      </c>
      <c r="B1289" s="90" t="s">
        <v>650</v>
      </c>
      <c r="C1289" s="90" t="s">
        <v>34</v>
      </c>
      <c r="D1289" s="91">
        <v>36</v>
      </c>
      <c r="E1289" s="91">
        <v>16</v>
      </c>
      <c r="F1289" s="92">
        <v>2</v>
      </c>
      <c r="G1289" s="92">
        <v>20</v>
      </c>
      <c r="H1289" s="68">
        <f t="array" ref="H1289">INDEX('Нормативные затраты по МЗ'!$C$2:$C$132,MATCH(A1289&amp;C1289,'Нормативные затраты по МЗ'!$A$2:$A$132&amp;'Нормативные затраты по МЗ'!$B$2:$B$132,0))</f>
        <v>155.04</v>
      </c>
      <c r="I1289" s="3">
        <f>HLOOKUP($C1289,'Параметры ПФ'!$F$3:$K$4,2,FALSE)</f>
        <v>155.04</v>
      </c>
      <c r="J1289" s="3">
        <f t="shared" si="100"/>
        <v>4961.28</v>
      </c>
      <c r="K1289" s="4">
        <f>IF(J1289&lt;'Параметры ПФ'!$N$7+0.01,'Стандартные программы'!J1289,ROUNDDOWN('Параметры ПФ'!$N$7/IF(H1289=0,I1289,IF(I1289&gt;H1289,H1289,I1289)),0)*IF(H1289=0,I1289,IF(I1289&gt;H1289,H1289,I1289)))</f>
        <v>4961.28</v>
      </c>
      <c r="L1289" s="3">
        <f t="shared" si="101"/>
        <v>99225.600000000006</v>
      </c>
      <c r="M1289" s="25">
        <f>IF(J1289&lt;'Параметры ПФ'!$N$7+0.01,E1289*F1289*G1289,ROUNDDOWN('Параметры ПФ'!$N$7/IF(H1289=0,I1289,IF(I1289&gt;H1289,H1289,I1289)),0)*G1289)</f>
        <v>640</v>
      </c>
      <c r="N1289" s="19">
        <f t="shared" si="102"/>
        <v>0</v>
      </c>
      <c r="O1289" s="66" t="b">
        <f t="shared" si="103"/>
        <v>1</v>
      </c>
      <c r="P1289" s="67">
        <f t="shared" si="104"/>
        <v>72</v>
      </c>
    </row>
    <row r="1290" spans="1:16" x14ac:dyDescent="0.45">
      <c r="A1290" s="90" t="s">
        <v>76</v>
      </c>
      <c r="B1290" s="90" t="s">
        <v>651</v>
      </c>
      <c r="C1290" s="90" t="s">
        <v>34</v>
      </c>
      <c r="D1290" s="91">
        <v>36</v>
      </c>
      <c r="E1290" s="91">
        <v>16</v>
      </c>
      <c r="F1290" s="92">
        <v>2</v>
      </c>
      <c r="G1290" s="92">
        <v>20</v>
      </c>
      <c r="H1290" s="68">
        <f t="array" ref="H1290">INDEX('Нормативные затраты по МЗ'!$C$2:$C$132,MATCH(A1290&amp;C1290,'Нормативные затраты по МЗ'!$A$2:$A$132&amp;'Нормативные затраты по МЗ'!$B$2:$B$132,0))</f>
        <v>155.04</v>
      </c>
      <c r="I1290" s="3">
        <f>HLOOKUP($C1290,'Параметры ПФ'!$F$3:$K$4,2,FALSE)</f>
        <v>155.04</v>
      </c>
      <c r="J1290" s="3">
        <f t="shared" si="100"/>
        <v>4961.28</v>
      </c>
      <c r="K1290" s="4">
        <f>IF(J1290&lt;'Параметры ПФ'!$N$7+0.01,'Стандартные программы'!J1290,ROUNDDOWN('Параметры ПФ'!$N$7/IF(H1290=0,I1290,IF(I1290&gt;H1290,H1290,I1290)),0)*IF(H1290=0,I1290,IF(I1290&gt;H1290,H1290,I1290)))</f>
        <v>4961.28</v>
      </c>
      <c r="L1290" s="3">
        <f t="shared" si="101"/>
        <v>99225.600000000006</v>
      </c>
      <c r="M1290" s="25">
        <f>IF(J1290&lt;'Параметры ПФ'!$N$7+0.01,E1290*F1290*G1290,ROUNDDOWN('Параметры ПФ'!$N$7/IF(H1290=0,I1290,IF(I1290&gt;H1290,H1290,I1290)),0)*G1290)</f>
        <v>640</v>
      </c>
      <c r="N1290" s="19">
        <f t="shared" si="102"/>
        <v>0</v>
      </c>
      <c r="O1290" s="66" t="b">
        <f t="shared" si="103"/>
        <v>1</v>
      </c>
      <c r="P1290" s="67">
        <f t="shared" si="104"/>
        <v>72</v>
      </c>
    </row>
    <row r="1291" spans="1:16" x14ac:dyDescent="0.45">
      <c r="A1291" s="90" t="s">
        <v>76</v>
      </c>
      <c r="B1291" s="90" t="s">
        <v>652</v>
      </c>
      <c r="C1291" s="90" t="s">
        <v>34</v>
      </c>
      <c r="D1291" s="91">
        <v>36</v>
      </c>
      <c r="E1291" s="91">
        <v>16</v>
      </c>
      <c r="F1291" s="92">
        <v>2</v>
      </c>
      <c r="G1291" s="92">
        <v>20</v>
      </c>
      <c r="H1291" s="68">
        <f t="array" ref="H1291">INDEX('Нормативные затраты по МЗ'!$C$2:$C$132,MATCH(A1291&amp;C1291,'Нормативные затраты по МЗ'!$A$2:$A$132&amp;'Нормативные затраты по МЗ'!$B$2:$B$132,0))</f>
        <v>155.04</v>
      </c>
      <c r="I1291" s="3">
        <f>HLOOKUP($C1291,'Параметры ПФ'!$F$3:$K$4,2,FALSE)</f>
        <v>155.04</v>
      </c>
      <c r="J1291" s="3">
        <f t="shared" si="100"/>
        <v>4961.28</v>
      </c>
      <c r="K1291" s="4">
        <f>IF(J1291&lt;'Параметры ПФ'!$N$7+0.01,'Стандартные программы'!J1291,ROUNDDOWN('Параметры ПФ'!$N$7/IF(H1291=0,I1291,IF(I1291&gt;H1291,H1291,I1291)),0)*IF(H1291=0,I1291,IF(I1291&gt;H1291,H1291,I1291)))</f>
        <v>4961.28</v>
      </c>
      <c r="L1291" s="3">
        <f t="shared" si="101"/>
        <v>99225.600000000006</v>
      </c>
      <c r="M1291" s="25">
        <f>IF(J1291&lt;'Параметры ПФ'!$N$7+0.01,E1291*F1291*G1291,ROUNDDOWN('Параметры ПФ'!$N$7/IF(H1291=0,I1291,IF(I1291&gt;H1291,H1291,I1291)),0)*G1291)</f>
        <v>640</v>
      </c>
      <c r="N1291" s="19">
        <f t="shared" si="102"/>
        <v>0</v>
      </c>
      <c r="O1291" s="66" t="b">
        <f t="shared" si="103"/>
        <v>1</v>
      </c>
      <c r="P1291" s="67">
        <f t="shared" si="104"/>
        <v>72</v>
      </c>
    </row>
    <row r="1292" spans="1:16" x14ac:dyDescent="0.45">
      <c r="A1292" s="90" t="s">
        <v>76</v>
      </c>
      <c r="B1292" s="90" t="s">
        <v>653</v>
      </c>
      <c r="C1292" s="90" t="s">
        <v>34</v>
      </c>
      <c r="D1292" s="91">
        <v>36</v>
      </c>
      <c r="E1292" s="91">
        <v>16</v>
      </c>
      <c r="F1292" s="92">
        <v>2</v>
      </c>
      <c r="G1292" s="92">
        <v>20</v>
      </c>
      <c r="H1292" s="68">
        <f t="array" ref="H1292">INDEX('Нормативные затраты по МЗ'!$C$2:$C$132,MATCH(A1292&amp;C1292,'Нормативные затраты по МЗ'!$A$2:$A$132&amp;'Нормативные затраты по МЗ'!$B$2:$B$132,0))</f>
        <v>155.04</v>
      </c>
      <c r="I1292" s="3">
        <f>HLOOKUP($C1292,'Параметры ПФ'!$F$3:$K$4,2,FALSE)</f>
        <v>155.04</v>
      </c>
      <c r="J1292" s="3">
        <f t="shared" si="100"/>
        <v>4961.28</v>
      </c>
      <c r="K1292" s="4">
        <f>IF(J1292&lt;'Параметры ПФ'!$N$7+0.01,'Стандартные программы'!J1292,ROUNDDOWN('Параметры ПФ'!$N$7/IF(H1292=0,I1292,IF(I1292&gt;H1292,H1292,I1292)),0)*IF(H1292=0,I1292,IF(I1292&gt;H1292,H1292,I1292)))</f>
        <v>4961.28</v>
      </c>
      <c r="L1292" s="3">
        <f t="shared" si="101"/>
        <v>99225.600000000006</v>
      </c>
      <c r="M1292" s="25">
        <f>IF(J1292&lt;'Параметры ПФ'!$N$7+0.01,E1292*F1292*G1292,ROUNDDOWN('Параметры ПФ'!$N$7/IF(H1292=0,I1292,IF(I1292&gt;H1292,H1292,I1292)),0)*G1292)</f>
        <v>640</v>
      </c>
      <c r="N1292" s="19">
        <f t="shared" si="102"/>
        <v>0</v>
      </c>
      <c r="O1292" s="66" t="b">
        <f t="shared" si="103"/>
        <v>1</v>
      </c>
      <c r="P1292" s="67">
        <f t="shared" si="104"/>
        <v>72</v>
      </c>
    </row>
    <row r="1293" spans="1:16" x14ac:dyDescent="0.45">
      <c r="A1293" s="90" t="s">
        <v>76</v>
      </c>
      <c r="B1293" s="90" t="s">
        <v>2345</v>
      </c>
      <c r="C1293" s="90" t="s">
        <v>34</v>
      </c>
      <c r="D1293" s="91">
        <v>36</v>
      </c>
      <c r="E1293" s="91">
        <v>16</v>
      </c>
      <c r="F1293" s="92">
        <v>2</v>
      </c>
      <c r="G1293" s="92">
        <v>20</v>
      </c>
      <c r="H1293" s="68">
        <f t="array" ref="H1293">INDEX('Нормативные затраты по МЗ'!$C$2:$C$132,MATCH(A1293&amp;C1293,'Нормативные затраты по МЗ'!$A$2:$A$132&amp;'Нормативные затраты по МЗ'!$B$2:$B$132,0))</f>
        <v>155.04</v>
      </c>
      <c r="I1293" s="3">
        <f>HLOOKUP($C1293,'Параметры ПФ'!$F$3:$K$4,2,FALSE)</f>
        <v>155.04</v>
      </c>
      <c r="J1293" s="3">
        <f t="shared" si="100"/>
        <v>4961.28</v>
      </c>
      <c r="K1293" s="4">
        <f>IF(J1293&lt;'Параметры ПФ'!$N$7+0.01,'Стандартные программы'!J1293,ROUNDDOWN('Параметры ПФ'!$N$7/IF(H1293=0,I1293,IF(I1293&gt;H1293,H1293,I1293)),0)*IF(H1293=0,I1293,IF(I1293&gt;H1293,H1293,I1293)))</f>
        <v>4961.28</v>
      </c>
      <c r="L1293" s="3">
        <f t="shared" si="101"/>
        <v>99225.600000000006</v>
      </c>
      <c r="M1293" s="25">
        <f>IF(J1293&lt;'Параметры ПФ'!$N$7+0.01,E1293*F1293*G1293,ROUNDDOWN('Параметры ПФ'!$N$7/IF(H1293=0,I1293,IF(I1293&gt;H1293,H1293,I1293)),0)*G1293)</f>
        <v>640</v>
      </c>
      <c r="N1293" s="19">
        <f t="shared" si="102"/>
        <v>0</v>
      </c>
      <c r="O1293" s="66" t="b">
        <f t="shared" si="103"/>
        <v>1</v>
      </c>
      <c r="P1293" s="67">
        <f t="shared" si="104"/>
        <v>72</v>
      </c>
    </row>
    <row r="1294" spans="1:16" x14ac:dyDescent="0.45">
      <c r="A1294" s="90" t="s">
        <v>76</v>
      </c>
      <c r="B1294" s="90" t="s">
        <v>2346</v>
      </c>
      <c r="C1294" s="90" t="s">
        <v>34</v>
      </c>
      <c r="D1294" s="91">
        <v>36</v>
      </c>
      <c r="E1294" s="91">
        <v>16</v>
      </c>
      <c r="F1294" s="92">
        <v>2</v>
      </c>
      <c r="G1294" s="92">
        <v>20</v>
      </c>
      <c r="H1294" s="68">
        <f t="array" ref="H1294">INDEX('Нормативные затраты по МЗ'!$C$2:$C$132,MATCH(A1294&amp;C1294,'Нормативные затраты по МЗ'!$A$2:$A$132&amp;'Нормативные затраты по МЗ'!$B$2:$B$132,0))</f>
        <v>155.04</v>
      </c>
      <c r="I1294" s="3">
        <f>HLOOKUP($C1294,'Параметры ПФ'!$F$3:$K$4,2,FALSE)</f>
        <v>155.04</v>
      </c>
      <c r="J1294" s="3">
        <f t="shared" si="100"/>
        <v>4961.28</v>
      </c>
      <c r="K1294" s="4">
        <f>IF(J1294&lt;'Параметры ПФ'!$N$7+0.01,'Стандартные программы'!J1294,ROUNDDOWN('Параметры ПФ'!$N$7/IF(H1294=0,I1294,IF(I1294&gt;H1294,H1294,I1294)),0)*IF(H1294=0,I1294,IF(I1294&gt;H1294,H1294,I1294)))</f>
        <v>4961.28</v>
      </c>
      <c r="L1294" s="3">
        <f t="shared" si="101"/>
        <v>99225.600000000006</v>
      </c>
      <c r="M1294" s="25">
        <f>IF(J1294&lt;'Параметры ПФ'!$N$7+0.01,E1294*F1294*G1294,ROUNDDOWN('Параметры ПФ'!$N$7/IF(H1294=0,I1294,IF(I1294&gt;H1294,H1294,I1294)),0)*G1294)</f>
        <v>640</v>
      </c>
      <c r="N1294" s="19">
        <f t="shared" si="102"/>
        <v>0</v>
      </c>
      <c r="O1294" s="66" t="b">
        <f t="shared" si="103"/>
        <v>1</v>
      </c>
      <c r="P1294" s="67">
        <f t="shared" si="104"/>
        <v>72</v>
      </c>
    </row>
    <row r="1295" spans="1:16" x14ac:dyDescent="0.45">
      <c r="A1295" s="90" t="s">
        <v>76</v>
      </c>
      <c r="B1295" s="90" t="s">
        <v>654</v>
      </c>
      <c r="C1295" s="90" t="s">
        <v>34</v>
      </c>
      <c r="D1295" s="91">
        <v>36</v>
      </c>
      <c r="E1295" s="91">
        <v>16</v>
      </c>
      <c r="F1295" s="92">
        <v>2</v>
      </c>
      <c r="G1295" s="92">
        <v>20</v>
      </c>
      <c r="H1295" s="68">
        <f t="array" ref="H1295">INDEX('Нормативные затраты по МЗ'!$C$2:$C$132,MATCH(A1295&amp;C1295,'Нормативные затраты по МЗ'!$A$2:$A$132&amp;'Нормативные затраты по МЗ'!$B$2:$B$132,0))</f>
        <v>155.04</v>
      </c>
      <c r="I1295" s="3">
        <f>HLOOKUP($C1295,'Параметры ПФ'!$F$3:$K$4,2,FALSE)</f>
        <v>155.04</v>
      </c>
      <c r="J1295" s="3">
        <f t="shared" si="100"/>
        <v>4961.28</v>
      </c>
      <c r="K1295" s="4">
        <f>IF(J1295&lt;'Параметры ПФ'!$N$7+0.01,'Стандартные программы'!J1295,ROUNDDOWN('Параметры ПФ'!$N$7/IF(H1295=0,I1295,IF(I1295&gt;H1295,H1295,I1295)),0)*IF(H1295=0,I1295,IF(I1295&gt;H1295,H1295,I1295)))</f>
        <v>4961.28</v>
      </c>
      <c r="L1295" s="3">
        <f t="shared" si="101"/>
        <v>99225.600000000006</v>
      </c>
      <c r="M1295" s="25">
        <f>IF(J1295&lt;'Параметры ПФ'!$N$7+0.01,E1295*F1295*G1295,ROUNDDOWN('Параметры ПФ'!$N$7/IF(H1295=0,I1295,IF(I1295&gt;H1295,H1295,I1295)),0)*G1295)</f>
        <v>640</v>
      </c>
      <c r="N1295" s="19">
        <f t="shared" si="102"/>
        <v>0</v>
      </c>
      <c r="O1295" s="66" t="b">
        <f t="shared" si="103"/>
        <v>1</v>
      </c>
      <c r="P1295" s="67">
        <f t="shared" si="104"/>
        <v>72</v>
      </c>
    </row>
    <row r="1296" spans="1:16" x14ac:dyDescent="0.45">
      <c r="A1296" s="90" t="s">
        <v>76</v>
      </c>
      <c r="B1296" s="90" t="s">
        <v>655</v>
      </c>
      <c r="C1296" s="90" t="s">
        <v>34</v>
      </c>
      <c r="D1296" s="91">
        <v>36</v>
      </c>
      <c r="E1296" s="91">
        <v>16</v>
      </c>
      <c r="F1296" s="92">
        <v>2</v>
      </c>
      <c r="G1296" s="92">
        <v>15</v>
      </c>
      <c r="H1296" s="68">
        <f t="array" ref="H1296">INDEX('Нормативные затраты по МЗ'!$C$2:$C$132,MATCH(A1296&amp;C1296,'Нормативные затраты по МЗ'!$A$2:$A$132&amp;'Нормативные затраты по МЗ'!$B$2:$B$132,0))</f>
        <v>155.04</v>
      </c>
      <c r="I1296" s="3">
        <f>HLOOKUP($C1296,'Параметры ПФ'!$F$3:$K$4,2,FALSE)</f>
        <v>155.04</v>
      </c>
      <c r="J1296" s="3">
        <f t="shared" si="100"/>
        <v>4961.28</v>
      </c>
      <c r="K1296" s="4">
        <f>IF(J1296&lt;'Параметры ПФ'!$N$7+0.01,'Стандартные программы'!J1296,ROUNDDOWN('Параметры ПФ'!$N$7/IF(H1296=0,I1296,IF(I1296&gt;H1296,H1296,I1296)),0)*IF(H1296=0,I1296,IF(I1296&gt;H1296,H1296,I1296)))</f>
        <v>4961.28</v>
      </c>
      <c r="L1296" s="3">
        <f t="shared" si="101"/>
        <v>74419.199999999997</v>
      </c>
      <c r="M1296" s="25">
        <f>IF(J1296&lt;'Параметры ПФ'!$N$7+0.01,E1296*F1296*G1296,ROUNDDOWN('Параметры ПФ'!$N$7/IF(H1296=0,I1296,IF(I1296&gt;H1296,H1296,I1296)),0)*G1296)</f>
        <v>480</v>
      </c>
      <c r="N1296" s="19">
        <f t="shared" si="102"/>
        <v>0</v>
      </c>
      <c r="O1296" s="66" t="b">
        <f t="shared" si="103"/>
        <v>1</v>
      </c>
      <c r="P1296" s="67">
        <f t="shared" si="104"/>
        <v>72</v>
      </c>
    </row>
    <row r="1297" spans="1:16" x14ac:dyDescent="0.45">
      <c r="A1297" s="90" t="s">
        <v>76</v>
      </c>
      <c r="B1297" s="90" t="s">
        <v>656</v>
      </c>
      <c r="C1297" s="90" t="s">
        <v>34</v>
      </c>
      <c r="D1297" s="91">
        <v>36</v>
      </c>
      <c r="E1297" s="91">
        <v>16</v>
      </c>
      <c r="F1297" s="92">
        <v>2</v>
      </c>
      <c r="G1297" s="92">
        <v>15</v>
      </c>
      <c r="H1297" s="68">
        <f t="array" ref="H1297">INDEX('Нормативные затраты по МЗ'!$C$2:$C$132,MATCH(A1297&amp;C1297,'Нормативные затраты по МЗ'!$A$2:$A$132&amp;'Нормативные затраты по МЗ'!$B$2:$B$132,0))</f>
        <v>155.04</v>
      </c>
      <c r="I1297" s="3">
        <f>HLOOKUP($C1297,'Параметры ПФ'!$F$3:$K$4,2,FALSE)</f>
        <v>155.04</v>
      </c>
      <c r="J1297" s="3">
        <f t="shared" si="100"/>
        <v>4961.28</v>
      </c>
      <c r="K1297" s="4">
        <f>IF(J1297&lt;'Параметры ПФ'!$N$7+0.01,'Стандартные программы'!J1297,ROUNDDOWN('Параметры ПФ'!$N$7/IF(H1297=0,I1297,IF(I1297&gt;H1297,H1297,I1297)),0)*IF(H1297=0,I1297,IF(I1297&gt;H1297,H1297,I1297)))</f>
        <v>4961.28</v>
      </c>
      <c r="L1297" s="3">
        <f t="shared" si="101"/>
        <v>74419.199999999997</v>
      </c>
      <c r="M1297" s="25">
        <f>IF(J1297&lt;'Параметры ПФ'!$N$7+0.01,E1297*F1297*G1297,ROUNDDOWN('Параметры ПФ'!$N$7/IF(H1297=0,I1297,IF(I1297&gt;H1297,H1297,I1297)),0)*G1297)</f>
        <v>480</v>
      </c>
      <c r="N1297" s="19">
        <f t="shared" si="102"/>
        <v>0</v>
      </c>
      <c r="O1297" s="66" t="b">
        <f t="shared" si="103"/>
        <v>1</v>
      </c>
      <c r="P1297" s="67">
        <f t="shared" si="104"/>
        <v>72</v>
      </c>
    </row>
    <row r="1298" spans="1:16" x14ac:dyDescent="0.45">
      <c r="A1298" s="90" t="s">
        <v>76</v>
      </c>
      <c r="B1298" s="90" t="s">
        <v>657</v>
      </c>
      <c r="C1298" s="90" t="s">
        <v>34</v>
      </c>
      <c r="D1298" s="91">
        <v>36</v>
      </c>
      <c r="E1298" s="91">
        <v>16</v>
      </c>
      <c r="F1298" s="92">
        <v>2</v>
      </c>
      <c r="G1298" s="92">
        <v>20</v>
      </c>
      <c r="H1298" s="68">
        <f t="array" ref="H1298">INDEX('Нормативные затраты по МЗ'!$C$2:$C$132,MATCH(A1298&amp;C1298,'Нормативные затраты по МЗ'!$A$2:$A$132&amp;'Нормативные затраты по МЗ'!$B$2:$B$132,0))</f>
        <v>155.04</v>
      </c>
      <c r="I1298" s="3">
        <f>HLOOKUP($C1298,'Параметры ПФ'!$F$3:$K$4,2,FALSE)</f>
        <v>155.04</v>
      </c>
      <c r="J1298" s="3">
        <f t="shared" si="100"/>
        <v>4961.28</v>
      </c>
      <c r="K1298" s="4">
        <f>IF(J1298&lt;'Параметры ПФ'!$N$7+0.01,'Стандартные программы'!J1298,ROUNDDOWN('Параметры ПФ'!$N$7/IF(H1298=0,I1298,IF(I1298&gt;H1298,H1298,I1298)),0)*IF(H1298=0,I1298,IF(I1298&gt;H1298,H1298,I1298)))</f>
        <v>4961.28</v>
      </c>
      <c r="L1298" s="3">
        <f t="shared" si="101"/>
        <v>99225.600000000006</v>
      </c>
      <c r="M1298" s="25">
        <f>IF(J1298&lt;'Параметры ПФ'!$N$7+0.01,E1298*F1298*G1298,ROUNDDOWN('Параметры ПФ'!$N$7/IF(H1298=0,I1298,IF(I1298&gt;H1298,H1298,I1298)),0)*G1298)</f>
        <v>640</v>
      </c>
      <c r="N1298" s="19">
        <f t="shared" si="102"/>
        <v>0</v>
      </c>
      <c r="O1298" s="66" t="b">
        <f t="shared" si="103"/>
        <v>1</v>
      </c>
      <c r="P1298" s="67">
        <f t="shared" si="104"/>
        <v>72</v>
      </c>
    </row>
    <row r="1299" spans="1:16" x14ac:dyDescent="0.45">
      <c r="A1299" s="90" t="s">
        <v>76</v>
      </c>
      <c r="B1299" s="90" t="s">
        <v>658</v>
      </c>
      <c r="C1299" s="90" t="s">
        <v>34</v>
      </c>
      <c r="D1299" s="91">
        <v>36</v>
      </c>
      <c r="E1299" s="91">
        <v>16</v>
      </c>
      <c r="F1299" s="92">
        <v>2</v>
      </c>
      <c r="G1299" s="92">
        <v>20</v>
      </c>
      <c r="H1299" s="68">
        <f t="array" ref="H1299">INDEX('Нормативные затраты по МЗ'!$C$2:$C$132,MATCH(A1299&amp;C1299,'Нормативные затраты по МЗ'!$A$2:$A$132&amp;'Нормативные затраты по МЗ'!$B$2:$B$132,0))</f>
        <v>155.04</v>
      </c>
      <c r="I1299" s="3">
        <f>HLOOKUP($C1299,'Параметры ПФ'!$F$3:$K$4,2,FALSE)</f>
        <v>155.04</v>
      </c>
      <c r="J1299" s="3">
        <f t="shared" si="100"/>
        <v>4961.28</v>
      </c>
      <c r="K1299" s="4">
        <f>IF(J1299&lt;'Параметры ПФ'!$N$7+0.01,'Стандартные программы'!J1299,ROUNDDOWN('Параметры ПФ'!$N$7/IF(H1299=0,I1299,IF(I1299&gt;H1299,H1299,I1299)),0)*IF(H1299=0,I1299,IF(I1299&gt;H1299,H1299,I1299)))</f>
        <v>4961.28</v>
      </c>
      <c r="L1299" s="3">
        <f t="shared" si="101"/>
        <v>99225.600000000006</v>
      </c>
      <c r="M1299" s="25">
        <f>IF(J1299&lt;'Параметры ПФ'!$N$7+0.01,E1299*F1299*G1299,ROUNDDOWN('Параметры ПФ'!$N$7/IF(H1299=0,I1299,IF(I1299&gt;H1299,H1299,I1299)),0)*G1299)</f>
        <v>640</v>
      </c>
      <c r="N1299" s="19">
        <f t="shared" si="102"/>
        <v>0</v>
      </c>
      <c r="O1299" s="66" t="b">
        <f t="shared" si="103"/>
        <v>1</v>
      </c>
      <c r="P1299" s="67">
        <f t="shared" si="104"/>
        <v>72</v>
      </c>
    </row>
    <row r="1300" spans="1:16" x14ac:dyDescent="0.45">
      <c r="A1300" s="90" t="s">
        <v>76</v>
      </c>
      <c r="B1300" s="90" t="s">
        <v>659</v>
      </c>
      <c r="C1300" s="90" t="s">
        <v>34</v>
      </c>
      <c r="D1300" s="91">
        <v>36</v>
      </c>
      <c r="E1300" s="91">
        <v>16</v>
      </c>
      <c r="F1300" s="92">
        <v>2</v>
      </c>
      <c r="G1300" s="92">
        <v>16</v>
      </c>
      <c r="H1300" s="68">
        <f t="array" ref="H1300">INDEX('Нормативные затраты по МЗ'!$C$2:$C$132,MATCH(A1300&amp;C1300,'Нормативные затраты по МЗ'!$A$2:$A$132&amp;'Нормативные затраты по МЗ'!$B$2:$B$132,0))</f>
        <v>155.04</v>
      </c>
      <c r="I1300" s="3">
        <f>HLOOKUP($C1300,'Параметры ПФ'!$F$3:$K$4,2,FALSE)</f>
        <v>155.04</v>
      </c>
      <c r="J1300" s="3">
        <f t="shared" si="100"/>
        <v>4961.28</v>
      </c>
      <c r="K1300" s="4">
        <f>IF(J1300&lt;'Параметры ПФ'!$N$7+0.01,'Стандартные программы'!J1300,ROUNDDOWN('Параметры ПФ'!$N$7/IF(H1300=0,I1300,IF(I1300&gt;H1300,H1300,I1300)),0)*IF(H1300=0,I1300,IF(I1300&gt;H1300,H1300,I1300)))</f>
        <v>4961.28</v>
      </c>
      <c r="L1300" s="3">
        <f t="shared" si="101"/>
        <v>79380.479999999996</v>
      </c>
      <c r="M1300" s="25">
        <f>IF(J1300&lt;'Параметры ПФ'!$N$7+0.01,E1300*F1300*G1300,ROUNDDOWN('Параметры ПФ'!$N$7/IF(H1300=0,I1300,IF(I1300&gt;H1300,H1300,I1300)),0)*G1300)</f>
        <v>512</v>
      </c>
      <c r="N1300" s="19">
        <f t="shared" si="102"/>
        <v>0</v>
      </c>
      <c r="O1300" s="66" t="b">
        <f t="shared" si="103"/>
        <v>1</v>
      </c>
      <c r="P1300" s="67">
        <f t="shared" si="104"/>
        <v>72</v>
      </c>
    </row>
    <row r="1301" spans="1:16" x14ac:dyDescent="0.45">
      <c r="A1301" s="90" t="s">
        <v>76</v>
      </c>
      <c r="B1301" s="90" t="s">
        <v>660</v>
      </c>
      <c r="C1301" s="90" t="s">
        <v>34</v>
      </c>
      <c r="D1301" s="91">
        <v>36</v>
      </c>
      <c r="E1301" s="91">
        <v>16</v>
      </c>
      <c r="F1301" s="92">
        <v>2</v>
      </c>
      <c r="G1301" s="92">
        <v>16</v>
      </c>
      <c r="H1301" s="68">
        <f t="array" ref="H1301">INDEX('Нормативные затраты по МЗ'!$C$2:$C$132,MATCH(A1301&amp;C1301,'Нормативные затраты по МЗ'!$A$2:$A$132&amp;'Нормативные затраты по МЗ'!$B$2:$B$132,0))</f>
        <v>155.04</v>
      </c>
      <c r="I1301" s="3">
        <f>HLOOKUP($C1301,'Параметры ПФ'!$F$3:$K$4,2,FALSE)</f>
        <v>155.04</v>
      </c>
      <c r="J1301" s="3">
        <f t="shared" si="100"/>
        <v>4961.28</v>
      </c>
      <c r="K1301" s="4">
        <f>IF(J1301&lt;'Параметры ПФ'!$N$7+0.01,'Стандартные программы'!J1301,ROUNDDOWN('Параметры ПФ'!$N$7/IF(H1301=0,I1301,IF(I1301&gt;H1301,H1301,I1301)),0)*IF(H1301=0,I1301,IF(I1301&gt;H1301,H1301,I1301)))</f>
        <v>4961.28</v>
      </c>
      <c r="L1301" s="3">
        <f t="shared" si="101"/>
        <v>79380.479999999996</v>
      </c>
      <c r="M1301" s="25">
        <f>IF(J1301&lt;'Параметры ПФ'!$N$7+0.01,E1301*F1301*G1301,ROUNDDOWN('Параметры ПФ'!$N$7/IF(H1301=0,I1301,IF(I1301&gt;H1301,H1301,I1301)),0)*G1301)</f>
        <v>512</v>
      </c>
      <c r="N1301" s="19">
        <f t="shared" si="102"/>
        <v>0</v>
      </c>
      <c r="O1301" s="66" t="b">
        <f t="shared" si="103"/>
        <v>1</v>
      </c>
      <c r="P1301" s="67">
        <f t="shared" si="104"/>
        <v>72</v>
      </c>
    </row>
    <row r="1302" spans="1:16" x14ac:dyDescent="0.45">
      <c r="A1302" s="90" t="s">
        <v>76</v>
      </c>
      <c r="B1302" s="90" t="s">
        <v>661</v>
      </c>
      <c r="C1302" s="90" t="s">
        <v>34</v>
      </c>
      <c r="D1302" s="91">
        <v>36</v>
      </c>
      <c r="E1302" s="91">
        <v>16</v>
      </c>
      <c r="F1302" s="92">
        <v>2</v>
      </c>
      <c r="G1302" s="92">
        <v>16</v>
      </c>
      <c r="H1302" s="68">
        <f t="array" ref="H1302">INDEX('Нормативные затраты по МЗ'!$C$2:$C$132,MATCH(A1302&amp;C1302,'Нормативные затраты по МЗ'!$A$2:$A$132&amp;'Нормативные затраты по МЗ'!$B$2:$B$132,0))</f>
        <v>155.04</v>
      </c>
      <c r="I1302" s="3">
        <f>HLOOKUP($C1302,'Параметры ПФ'!$F$3:$K$4,2,FALSE)</f>
        <v>155.04</v>
      </c>
      <c r="J1302" s="3">
        <f t="shared" si="100"/>
        <v>4961.28</v>
      </c>
      <c r="K1302" s="4">
        <f>IF(J1302&lt;'Параметры ПФ'!$N$7+0.01,'Стандартные программы'!J1302,ROUNDDOWN('Параметры ПФ'!$N$7/IF(H1302=0,I1302,IF(I1302&gt;H1302,H1302,I1302)),0)*IF(H1302=0,I1302,IF(I1302&gt;H1302,H1302,I1302)))</f>
        <v>4961.28</v>
      </c>
      <c r="L1302" s="3">
        <f t="shared" si="101"/>
        <v>79380.479999999996</v>
      </c>
      <c r="M1302" s="25">
        <f>IF(J1302&lt;'Параметры ПФ'!$N$7+0.01,E1302*F1302*G1302,ROUNDDOWN('Параметры ПФ'!$N$7/IF(H1302=0,I1302,IF(I1302&gt;H1302,H1302,I1302)),0)*G1302)</f>
        <v>512</v>
      </c>
      <c r="N1302" s="19">
        <f t="shared" si="102"/>
        <v>0</v>
      </c>
      <c r="O1302" s="66" t="b">
        <f t="shared" si="103"/>
        <v>1</v>
      </c>
      <c r="P1302" s="67">
        <f t="shared" si="104"/>
        <v>72</v>
      </c>
    </row>
    <row r="1303" spans="1:16" x14ac:dyDescent="0.45">
      <c r="A1303" s="90" t="s">
        <v>76</v>
      </c>
      <c r="B1303" s="90" t="s">
        <v>662</v>
      </c>
      <c r="C1303" s="90" t="s">
        <v>34</v>
      </c>
      <c r="D1303" s="91">
        <v>36</v>
      </c>
      <c r="E1303" s="91">
        <v>16</v>
      </c>
      <c r="F1303" s="92">
        <v>2</v>
      </c>
      <c r="G1303" s="92">
        <v>16</v>
      </c>
      <c r="H1303" s="68">
        <f t="array" ref="H1303">INDEX('Нормативные затраты по МЗ'!$C$2:$C$132,MATCH(A1303&amp;C1303,'Нормативные затраты по МЗ'!$A$2:$A$132&amp;'Нормативные затраты по МЗ'!$B$2:$B$132,0))</f>
        <v>155.04</v>
      </c>
      <c r="I1303" s="3">
        <f>HLOOKUP($C1303,'Параметры ПФ'!$F$3:$K$4,2,FALSE)</f>
        <v>155.04</v>
      </c>
      <c r="J1303" s="3">
        <f t="shared" si="100"/>
        <v>4961.28</v>
      </c>
      <c r="K1303" s="4">
        <f>IF(J1303&lt;'Параметры ПФ'!$N$7+0.01,'Стандартные программы'!J1303,ROUNDDOWN('Параметры ПФ'!$N$7/IF(H1303=0,I1303,IF(I1303&gt;H1303,H1303,I1303)),0)*IF(H1303=0,I1303,IF(I1303&gt;H1303,H1303,I1303)))</f>
        <v>4961.28</v>
      </c>
      <c r="L1303" s="3">
        <f t="shared" si="101"/>
        <v>79380.479999999996</v>
      </c>
      <c r="M1303" s="25">
        <f>IF(J1303&lt;'Параметры ПФ'!$N$7+0.01,E1303*F1303*G1303,ROUNDDOWN('Параметры ПФ'!$N$7/IF(H1303=0,I1303,IF(I1303&gt;H1303,H1303,I1303)),0)*G1303)</f>
        <v>512</v>
      </c>
      <c r="N1303" s="19">
        <f t="shared" si="102"/>
        <v>0</v>
      </c>
      <c r="O1303" s="66" t="b">
        <f t="shared" si="103"/>
        <v>1</v>
      </c>
      <c r="P1303" s="67">
        <f t="shared" si="104"/>
        <v>72</v>
      </c>
    </row>
    <row r="1304" spans="1:16" x14ac:dyDescent="0.45">
      <c r="A1304" s="90" t="s">
        <v>76</v>
      </c>
      <c r="B1304" s="90" t="s">
        <v>663</v>
      </c>
      <c r="C1304" s="90" t="s">
        <v>16</v>
      </c>
      <c r="D1304" s="91">
        <v>36</v>
      </c>
      <c r="E1304" s="91">
        <v>16</v>
      </c>
      <c r="F1304" s="92">
        <v>2</v>
      </c>
      <c r="G1304" s="92">
        <v>16</v>
      </c>
      <c r="H1304" s="68">
        <f t="array" ref="H1304">INDEX('Нормативные затраты по МЗ'!$C$2:$C$132,MATCH(A1304&amp;C1304,'Нормативные затраты по МЗ'!$A$2:$A$132&amp;'Нормативные затраты по МЗ'!$B$2:$B$132,0))</f>
        <v>155.04</v>
      </c>
      <c r="I1304" s="3">
        <f>HLOOKUP($C1304,'Параметры ПФ'!$F$3:$K$4,2,FALSE)</f>
        <v>155.04</v>
      </c>
      <c r="J1304" s="3">
        <f t="shared" si="100"/>
        <v>4961.28</v>
      </c>
      <c r="K1304" s="4">
        <f>IF(J1304&lt;'Параметры ПФ'!$N$7+0.01,'Стандартные программы'!J1304,ROUNDDOWN('Параметры ПФ'!$N$7/IF(H1304=0,I1304,IF(I1304&gt;H1304,H1304,I1304)),0)*IF(H1304=0,I1304,IF(I1304&gt;H1304,H1304,I1304)))</f>
        <v>4961.28</v>
      </c>
      <c r="L1304" s="3">
        <f t="shared" si="101"/>
        <v>79380.479999999996</v>
      </c>
      <c r="M1304" s="25">
        <f>IF(J1304&lt;'Параметры ПФ'!$N$7+0.01,E1304*F1304*G1304,ROUNDDOWN('Параметры ПФ'!$N$7/IF(H1304=0,I1304,IF(I1304&gt;H1304,H1304,I1304)),0)*G1304)</f>
        <v>512</v>
      </c>
      <c r="N1304" s="19">
        <f t="shared" si="102"/>
        <v>0</v>
      </c>
      <c r="O1304" s="66" t="b">
        <f t="shared" si="103"/>
        <v>1</v>
      </c>
      <c r="P1304" s="67">
        <f t="shared" si="104"/>
        <v>72</v>
      </c>
    </row>
    <row r="1305" spans="1:16" x14ac:dyDescent="0.45">
      <c r="A1305" s="90" t="s">
        <v>76</v>
      </c>
      <c r="B1305" s="90" t="s">
        <v>664</v>
      </c>
      <c r="C1305" s="90" t="s">
        <v>16</v>
      </c>
      <c r="D1305" s="91">
        <v>36</v>
      </c>
      <c r="E1305" s="91">
        <v>16</v>
      </c>
      <c r="F1305" s="92">
        <v>2</v>
      </c>
      <c r="G1305" s="92">
        <v>16</v>
      </c>
      <c r="H1305" s="68">
        <f t="array" ref="H1305">INDEX('Нормативные затраты по МЗ'!$C$2:$C$132,MATCH(A1305&amp;C1305,'Нормативные затраты по МЗ'!$A$2:$A$132&amp;'Нормативные затраты по МЗ'!$B$2:$B$132,0))</f>
        <v>155.04</v>
      </c>
      <c r="I1305" s="3">
        <f>HLOOKUP($C1305,'Параметры ПФ'!$F$3:$K$4,2,FALSE)</f>
        <v>155.04</v>
      </c>
      <c r="J1305" s="3">
        <f t="shared" si="100"/>
        <v>4961.28</v>
      </c>
      <c r="K1305" s="4">
        <f>IF(J1305&lt;'Параметры ПФ'!$N$7+0.01,'Стандартные программы'!J1305,ROUNDDOWN('Параметры ПФ'!$N$7/IF(H1305=0,I1305,IF(I1305&gt;H1305,H1305,I1305)),0)*IF(H1305=0,I1305,IF(I1305&gt;H1305,H1305,I1305)))</f>
        <v>4961.28</v>
      </c>
      <c r="L1305" s="3">
        <f t="shared" si="101"/>
        <v>79380.479999999996</v>
      </c>
      <c r="M1305" s="25">
        <f>IF(J1305&lt;'Параметры ПФ'!$N$7+0.01,E1305*F1305*G1305,ROUNDDOWN('Параметры ПФ'!$N$7/IF(H1305=0,I1305,IF(I1305&gt;H1305,H1305,I1305)),0)*G1305)</f>
        <v>512</v>
      </c>
      <c r="N1305" s="19">
        <f t="shared" si="102"/>
        <v>0</v>
      </c>
      <c r="O1305" s="66" t="b">
        <f t="shared" si="103"/>
        <v>1</v>
      </c>
      <c r="P1305" s="67">
        <f t="shared" si="104"/>
        <v>72</v>
      </c>
    </row>
    <row r="1306" spans="1:16" x14ac:dyDescent="0.45">
      <c r="A1306" s="90" t="s">
        <v>76</v>
      </c>
      <c r="B1306" s="90" t="s">
        <v>665</v>
      </c>
      <c r="C1306" s="90" t="s">
        <v>16</v>
      </c>
      <c r="D1306" s="91">
        <v>36</v>
      </c>
      <c r="E1306" s="91">
        <v>16</v>
      </c>
      <c r="F1306" s="92">
        <v>2</v>
      </c>
      <c r="G1306" s="92">
        <v>16</v>
      </c>
      <c r="H1306" s="68">
        <f t="array" ref="H1306">INDEX('Нормативные затраты по МЗ'!$C$2:$C$132,MATCH(A1306&amp;C1306,'Нормативные затраты по МЗ'!$A$2:$A$132&amp;'Нормативные затраты по МЗ'!$B$2:$B$132,0))</f>
        <v>155.04</v>
      </c>
      <c r="I1306" s="3">
        <f>HLOOKUP($C1306,'Параметры ПФ'!$F$3:$K$4,2,FALSE)</f>
        <v>155.04</v>
      </c>
      <c r="J1306" s="3">
        <f t="shared" si="100"/>
        <v>4961.28</v>
      </c>
      <c r="K1306" s="4">
        <f>IF(J1306&lt;'Параметры ПФ'!$N$7+0.01,'Стандартные программы'!J1306,ROUNDDOWN('Параметры ПФ'!$N$7/IF(H1306=0,I1306,IF(I1306&gt;H1306,H1306,I1306)),0)*IF(H1306=0,I1306,IF(I1306&gt;H1306,H1306,I1306)))</f>
        <v>4961.28</v>
      </c>
      <c r="L1306" s="3">
        <f t="shared" si="101"/>
        <v>79380.479999999996</v>
      </c>
      <c r="M1306" s="25">
        <f>IF(J1306&lt;'Параметры ПФ'!$N$7+0.01,E1306*F1306*G1306,ROUNDDOWN('Параметры ПФ'!$N$7/IF(H1306=0,I1306,IF(I1306&gt;H1306,H1306,I1306)),0)*G1306)</f>
        <v>512</v>
      </c>
      <c r="N1306" s="19">
        <f t="shared" si="102"/>
        <v>0</v>
      </c>
      <c r="O1306" s="66" t="b">
        <f t="shared" si="103"/>
        <v>1</v>
      </c>
      <c r="P1306" s="67">
        <f t="shared" si="104"/>
        <v>72</v>
      </c>
    </row>
    <row r="1307" spans="1:16" x14ac:dyDescent="0.45">
      <c r="A1307" s="90" t="s">
        <v>76</v>
      </c>
      <c r="B1307" s="90" t="s">
        <v>666</v>
      </c>
      <c r="C1307" s="90" t="s">
        <v>16</v>
      </c>
      <c r="D1307" s="91">
        <v>36</v>
      </c>
      <c r="E1307" s="91">
        <v>16</v>
      </c>
      <c r="F1307" s="92">
        <v>2</v>
      </c>
      <c r="G1307" s="92">
        <v>15</v>
      </c>
      <c r="H1307" s="68">
        <f t="array" ref="H1307">INDEX('Нормативные затраты по МЗ'!$C$2:$C$132,MATCH(A1307&amp;C1307,'Нормативные затраты по МЗ'!$A$2:$A$132&amp;'Нормативные затраты по МЗ'!$B$2:$B$132,0))</f>
        <v>155.04</v>
      </c>
      <c r="I1307" s="3">
        <f>HLOOKUP($C1307,'Параметры ПФ'!$F$3:$K$4,2,FALSE)</f>
        <v>155.04</v>
      </c>
      <c r="J1307" s="3">
        <f t="shared" si="100"/>
        <v>4961.28</v>
      </c>
      <c r="K1307" s="4">
        <f>IF(J1307&lt;'Параметры ПФ'!$N$7+0.01,'Стандартные программы'!J1307,ROUNDDOWN('Параметры ПФ'!$N$7/IF(H1307=0,I1307,IF(I1307&gt;H1307,H1307,I1307)),0)*IF(H1307=0,I1307,IF(I1307&gt;H1307,H1307,I1307)))</f>
        <v>4961.28</v>
      </c>
      <c r="L1307" s="3">
        <f t="shared" si="101"/>
        <v>74419.199999999997</v>
      </c>
      <c r="M1307" s="25">
        <f>IF(J1307&lt;'Параметры ПФ'!$N$7+0.01,E1307*F1307*G1307,ROUNDDOWN('Параметры ПФ'!$N$7/IF(H1307=0,I1307,IF(I1307&gt;H1307,H1307,I1307)),0)*G1307)</f>
        <v>480</v>
      </c>
      <c r="N1307" s="19">
        <f t="shared" si="102"/>
        <v>0</v>
      </c>
      <c r="O1307" s="66" t="b">
        <f t="shared" si="103"/>
        <v>1</v>
      </c>
      <c r="P1307" s="67">
        <f t="shared" si="104"/>
        <v>72</v>
      </c>
    </row>
    <row r="1308" spans="1:16" x14ac:dyDescent="0.45">
      <c r="A1308" s="90" t="s">
        <v>76</v>
      </c>
      <c r="B1308" s="90" t="s">
        <v>667</v>
      </c>
      <c r="C1308" s="90" t="s">
        <v>16</v>
      </c>
      <c r="D1308" s="91">
        <v>36</v>
      </c>
      <c r="E1308" s="91">
        <v>16</v>
      </c>
      <c r="F1308" s="92">
        <v>2</v>
      </c>
      <c r="G1308" s="92">
        <v>15</v>
      </c>
      <c r="H1308" s="68">
        <f t="array" ref="H1308">INDEX('Нормативные затраты по МЗ'!$C$2:$C$132,MATCH(A1308&amp;C1308,'Нормативные затраты по МЗ'!$A$2:$A$132&amp;'Нормативные затраты по МЗ'!$B$2:$B$132,0))</f>
        <v>155.04</v>
      </c>
      <c r="I1308" s="3">
        <f>HLOOKUP($C1308,'Параметры ПФ'!$F$3:$K$4,2,FALSE)</f>
        <v>155.04</v>
      </c>
      <c r="J1308" s="3">
        <f t="shared" si="100"/>
        <v>4961.28</v>
      </c>
      <c r="K1308" s="4">
        <f>IF(J1308&lt;'Параметры ПФ'!$N$7+0.01,'Стандартные программы'!J1308,ROUNDDOWN('Параметры ПФ'!$N$7/IF(H1308=0,I1308,IF(I1308&gt;H1308,H1308,I1308)),0)*IF(H1308=0,I1308,IF(I1308&gt;H1308,H1308,I1308)))</f>
        <v>4961.28</v>
      </c>
      <c r="L1308" s="3">
        <f t="shared" si="101"/>
        <v>74419.199999999997</v>
      </c>
      <c r="M1308" s="25">
        <f>IF(J1308&lt;'Параметры ПФ'!$N$7+0.01,E1308*F1308*G1308,ROUNDDOWN('Параметры ПФ'!$N$7/IF(H1308=0,I1308,IF(I1308&gt;H1308,H1308,I1308)),0)*G1308)</f>
        <v>480</v>
      </c>
      <c r="N1308" s="19">
        <f t="shared" si="102"/>
        <v>0</v>
      </c>
      <c r="O1308" s="66" t="b">
        <f t="shared" si="103"/>
        <v>1</v>
      </c>
      <c r="P1308" s="67">
        <f t="shared" si="104"/>
        <v>72</v>
      </c>
    </row>
    <row r="1309" spans="1:16" x14ac:dyDescent="0.45">
      <c r="A1309" s="90" t="s">
        <v>76</v>
      </c>
      <c r="B1309" s="90" t="s">
        <v>668</v>
      </c>
      <c r="C1309" s="90" t="s">
        <v>16</v>
      </c>
      <c r="D1309" s="91">
        <v>36</v>
      </c>
      <c r="E1309" s="91">
        <v>16</v>
      </c>
      <c r="F1309" s="92">
        <v>2</v>
      </c>
      <c r="G1309" s="92">
        <v>15</v>
      </c>
      <c r="H1309" s="68">
        <f t="array" ref="H1309">INDEX('Нормативные затраты по МЗ'!$C$2:$C$132,MATCH(A1309&amp;C1309,'Нормативные затраты по МЗ'!$A$2:$A$132&amp;'Нормативные затраты по МЗ'!$B$2:$B$132,0))</f>
        <v>155.04</v>
      </c>
      <c r="I1309" s="3">
        <f>HLOOKUP($C1309,'Параметры ПФ'!$F$3:$K$4,2,FALSE)</f>
        <v>155.04</v>
      </c>
      <c r="J1309" s="3">
        <f t="shared" si="100"/>
        <v>4961.28</v>
      </c>
      <c r="K1309" s="4">
        <f>IF(J1309&lt;'Параметры ПФ'!$N$7+0.01,'Стандартные программы'!J1309,ROUNDDOWN('Параметры ПФ'!$N$7/IF(H1309=0,I1309,IF(I1309&gt;H1309,H1309,I1309)),0)*IF(H1309=0,I1309,IF(I1309&gt;H1309,H1309,I1309)))</f>
        <v>4961.28</v>
      </c>
      <c r="L1309" s="3">
        <f t="shared" si="101"/>
        <v>74419.199999999997</v>
      </c>
      <c r="M1309" s="25">
        <f>IF(J1309&lt;'Параметры ПФ'!$N$7+0.01,E1309*F1309*G1309,ROUNDDOWN('Параметры ПФ'!$N$7/IF(H1309=0,I1309,IF(I1309&gt;H1309,H1309,I1309)),0)*G1309)</f>
        <v>480</v>
      </c>
      <c r="N1309" s="19">
        <f t="shared" si="102"/>
        <v>0</v>
      </c>
      <c r="O1309" s="66" t="b">
        <f t="shared" si="103"/>
        <v>1</v>
      </c>
      <c r="P1309" s="67">
        <f t="shared" si="104"/>
        <v>72</v>
      </c>
    </row>
    <row r="1310" spans="1:16" x14ac:dyDescent="0.45">
      <c r="A1310" s="90" t="s">
        <v>76</v>
      </c>
      <c r="B1310" s="90" t="s">
        <v>669</v>
      </c>
      <c r="C1310" s="90" t="s">
        <v>16</v>
      </c>
      <c r="D1310" s="91">
        <v>36</v>
      </c>
      <c r="E1310" s="91">
        <v>16</v>
      </c>
      <c r="F1310" s="92">
        <v>2</v>
      </c>
      <c r="G1310" s="92">
        <v>15</v>
      </c>
      <c r="H1310" s="68">
        <f t="array" ref="H1310">INDEX('Нормативные затраты по МЗ'!$C$2:$C$132,MATCH(A1310&amp;C1310,'Нормативные затраты по МЗ'!$A$2:$A$132&amp;'Нормативные затраты по МЗ'!$B$2:$B$132,0))</f>
        <v>155.04</v>
      </c>
      <c r="I1310" s="3">
        <f>HLOOKUP($C1310,'Параметры ПФ'!$F$3:$K$4,2,FALSE)</f>
        <v>155.04</v>
      </c>
      <c r="J1310" s="3">
        <f t="shared" si="100"/>
        <v>4961.28</v>
      </c>
      <c r="K1310" s="4">
        <f>IF(J1310&lt;'Параметры ПФ'!$N$7+0.01,'Стандартные программы'!J1310,ROUNDDOWN('Параметры ПФ'!$N$7/IF(H1310=0,I1310,IF(I1310&gt;H1310,H1310,I1310)),0)*IF(H1310=0,I1310,IF(I1310&gt;H1310,H1310,I1310)))</f>
        <v>4961.28</v>
      </c>
      <c r="L1310" s="3">
        <f t="shared" si="101"/>
        <v>74419.199999999997</v>
      </c>
      <c r="M1310" s="25">
        <f>IF(J1310&lt;'Параметры ПФ'!$N$7+0.01,E1310*F1310*G1310,ROUNDDOWN('Параметры ПФ'!$N$7/IF(H1310=0,I1310,IF(I1310&gt;H1310,H1310,I1310)),0)*G1310)</f>
        <v>480</v>
      </c>
      <c r="N1310" s="19">
        <f t="shared" si="102"/>
        <v>0</v>
      </c>
      <c r="O1310" s="66" t="b">
        <f t="shared" si="103"/>
        <v>1</v>
      </c>
      <c r="P1310" s="67">
        <f t="shared" si="104"/>
        <v>72</v>
      </c>
    </row>
    <row r="1311" spans="1:16" x14ac:dyDescent="0.45">
      <c r="A1311" s="90" t="s">
        <v>76</v>
      </c>
      <c r="B1311" s="90" t="s">
        <v>670</v>
      </c>
      <c r="C1311" s="90" t="s">
        <v>16</v>
      </c>
      <c r="D1311" s="91">
        <v>36</v>
      </c>
      <c r="E1311" s="91">
        <v>16</v>
      </c>
      <c r="F1311" s="92">
        <v>2</v>
      </c>
      <c r="G1311" s="92">
        <v>16</v>
      </c>
      <c r="H1311" s="68">
        <f t="array" ref="H1311">INDEX('Нормативные затраты по МЗ'!$C$2:$C$132,MATCH(A1311&amp;C1311,'Нормативные затраты по МЗ'!$A$2:$A$132&amp;'Нормативные затраты по МЗ'!$B$2:$B$132,0))</f>
        <v>155.04</v>
      </c>
      <c r="I1311" s="3">
        <f>HLOOKUP($C1311,'Параметры ПФ'!$F$3:$K$4,2,FALSE)</f>
        <v>155.04</v>
      </c>
      <c r="J1311" s="3">
        <f t="shared" si="100"/>
        <v>4961.28</v>
      </c>
      <c r="K1311" s="4">
        <f>IF(J1311&lt;'Параметры ПФ'!$N$7+0.01,'Стандартные программы'!J1311,ROUNDDOWN('Параметры ПФ'!$N$7/IF(H1311=0,I1311,IF(I1311&gt;H1311,H1311,I1311)),0)*IF(H1311=0,I1311,IF(I1311&gt;H1311,H1311,I1311)))</f>
        <v>4961.28</v>
      </c>
      <c r="L1311" s="3">
        <f t="shared" si="101"/>
        <v>79380.479999999996</v>
      </c>
      <c r="M1311" s="25">
        <f>IF(J1311&lt;'Параметры ПФ'!$N$7+0.01,E1311*F1311*G1311,ROUNDDOWN('Параметры ПФ'!$N$7/IF(H1311=0,I1311,IF(I1311&gt;H1311,H1311,I1311)),0)*G1311)</f>
        <v>512</v>
      </c>
      <c r="N1311" s="19">
        <f t="shared" si="102"/>
        <v>0</v>
      </c>
      <c r="O1311" s="66" t="b">
        <f t="shared" si="103"/>
        <v>1</v>
      </c>
      <c r="P1311" s="67">
        <f t="shared" si="104"/>
        <v>72</v>
      </c>
    </row>
    <row r="1312" spans="1:16" x14ac:dyDescent="0.45">
      <c r="A1312" s="90" t="s">
        <v>76</v>
      </c>
      <c r="B1312" s="90" t="s">
        <v>671</v>
      </c>
      <c r="C1312" s="90" t="s">
        <v>16</v>
      </c>
      <c r="D1312" s="91">
        <v>36</v>
      </c>
      <c r="E1312" s="91">
        <v>16</v>
      </c>
      <c r="F1312" s="92">
        <v>2</v>
      </c>
      <c r="G1312" s="92">
        <v>15</v>
      </c>
      <c r="H1312" s="68">
        <f t="array" ref="H1312">INDEX('Нормативные затраты по МЗ'!$C$2:$C$132,MATCH(A1312&amp;C1312,'Нормативные затраты по МЗ'!$A$2:$A$132&amp;'Нормативные затраты по МЗ'!$B$2:$B$132,0))</f>
        <v>155.04</v>
      </c>
      <c r="I1312" s="3">
        <f>HLOOKUP($C1312,'Параметры ПФ'!$F$3:$K$4,2,FALSE)</f>
        <v>155.04</v>
      </c>
      <c r="J1312" s="3">
        <f t="shared" si="100"/>
        <v>4961.28</v>
      </c>
      <c r="K1312" s="4">
        <f>IF(J1312&lt;'Параметры ПФ'!$N$7+0.01,'Стандартные программы'!J1312,ROUNDDOWN('Параметры ПФ'!$N$7/IF(H1312=0,I1312,IF(I1312&gt;H1312,H1312,I1312)),0)*IF(H1312=0,I1312,IF(I1312&gt;H1312,H1312,I1312)))</f>
        <v>4961.28</v>
      </c>
      <c r="L1312" s="3">
        <f t="shared" si="101"/>
        <v>74419.199999999997</v>
      </c>
      <c r="M1312" s="25">
        <f>IF(J1312&lt;'Параметры ПФ'!$N$7+0.01,E1312*F1312*G1312,ROUNDDOWN('Параметры ПФ'!$N$7/IF(H1312=0,I1312,IF(I1312&gt;H1312,H1312,I1312)),0)*G1312)</f>
        <v>480</v>
      </c>
      <c r="N1312" s="19">
        <f t="shared" si="102"/>
        <v>0</v>
      </c>
      <c r="O1312" s="66" t="b">
        <f t="shared" si="103"/>
        <v>1</v>
      </c>
      <c r="P1312" s="67">
        <f t="shared" si="104"/>
        <v>72</v>
      </c>
    </row>
    <row r="1313" spans="1:16" x14ac:dyDescent="0.45">
      <c r="A1313" s="90" t="s">
        <v>76</v>
      </c>
      <c r="B1313" s="90" t="s">
        <v>672</v>
      </c>
      <c r="C1313" s="90" t="s">
        <v>14</v>
      </c>
      <c r="D1313" s="91">
        <v>36</v>
      </c>
      <c r="E1313" s="91">
        <v>16</v>
      </c>
      <c r="F1313" s="92">
        <v>2</v>
      </c>
      <c r="G1313" s="92">
        <v>16</v>
      </c>
      <c r="H1313" s="68">
        <f t="array" ref="H1313">INDEX('Нормативные затраты по МЗ'!$C$2:$C$132,MATCH(A1313&amp;C1313,'Нормативные затраты по МЗ'!$A$2:$A$132&amp;'Нормативные затраты по МЗ'!$B$2:$B$132,0))</f>
        <v>155.04</v>
      </c>
      <c r="I1313" s="3">
        <f>HLOOKUP($C1313,'Параметры ПФ'!$F$3:$K$4,2,FALSE)</f>
        <v>155.04</v>
      </c>
      <c r="J1313" s="3">
        <f t="shared" si="100"/>
        <v>4961.28</v>
      </c>
      <c r="K1313" s="4">
        <f>IF(J1313&lt;'Параметры ПФ'!$N$7+0.01,'Стандартные программы'!J1313,ROUNDDOWN('Параметры ПФ'!$N$7/IF(H1313=0,I1313,IF(I1313&gt;H1313,H1313,I1313)),0)*IF(H1313=0,I1313,IF(I1313&gt;H1313,H1313,I1313)))</f>
        <v>4961.28</v>
      </c>
      <c r="L1313" s="3">
        <f t="shared" si="101"/>
        <v>79380.479999999996</v>
      </c>
      <c r="M1313" s="25">
        <f>IF(J1313&lt;'Параметры ПФ'!$N$7+0.01,E1313*F1313*G1313,ROUNDDOWN('Параметры ПФ'!$N$7/IF(H1313=0,I1313,IF(I1313&gt;H1313,H1313,I1313)),0)*G1313)</f>
        <v>512</v>
      </c>
      <c r="N1313" s="19">
        <f t="shared" si="102"/>
        <v>0</v>
      </c>
      <c r="O1313" s="66" t="b">
        <f t="shared" si="103"/>
        <v>1</v>
      </c>
      <c r="P1313" s="67">
        <f t="shared" si="104"/>
        <v>72</v>
      </c>
    </row>
    <row r="1314" spans="1:16" x14ac:dyDescent="0.45">
      <c r="A1314" s="90" t="s">
        <v>76</v>
      </c>
      <c r="B1314" s="90" t="s">
        <v>673</v>
      </c>
      <c r="C1314" s="90" t="s">
        <v>14</v>
      </c>
      <c r="D1314" s="91">
        <v>36</v>
      </c>
      <c r="E1314" s="91">
        <v>16</v>
      </c>
      <c r="F1314" s="92">
        <v>2</v>
      </c>
      <c r="G1314" s="92">
        <v>16</v>
      </c>
      <c r="H1314" s="68">
        <f t="array" ref="H1314">INDEX('Нормативные затраты по МЗ'!$C$2:$C$132,MATCH(A1314&amp;C1314,'Нормативные затраты по МЗ'!$A$2:$A$132&amp;'Нормативные затраты по МЗ'!$B$2:$B$132,0))</f>
        <v>155.04</v>
      </c>
      <c r="I1314" s="3">
        <f>HLOOKUP($C1314,'Параметры ПФ'!$F$3:$K$4,2,FALSE)</f>
        <v>155.04</v>
      </c>
      <c r="J1314" s="3">
        <f t="shared" si="100"/>
        <v>4961.28</v>
      </c>
      <c r="K1314" s="4">
        <f>IF(J1314&lt;'Параметры ПФ'!$N$7+0.01,'Стандартные программы'!J1314,ROUNDDOWN('Параметры ПФ'!$N$7/IF(H1314=0,I1314,IF(I1314&gt;H1314,H1314,I1314)),0)*IF(H1314=0,I1314,IF(I1314&gt;H1314,H1314,I1314)))</f>
        <v>4961.28</v>
      </c>
      <c r="L1314" s="3">
        <f t="shared" si="101"/>
        <v>79380.479999999996</v>
      </c>
      <c r="M1314" s="25">
        <f>IF(J1314&lt;'Параметры ПФ'!$N$7+0.01,E1314*F1314*G1314,ROUNDDOWN('Параметры ПФ'!$N$7/IF(H1314=0,I1314,IF(I1314&gt;H1314,H1314,I1314)),0)*G1314)</f>
        <v>512</v>
      </c>
      <c r="N1314" s="19">
        <f t="shared" si="102"/>
        <v>0</v>
      </c>
      <c r="O1314" s="66" t="b">
        <f t="shared" si="103"/>
        <v>1</v>
      </c>
      <c r="P1314" s="67">
        <f t="shared" si="104"/>
        <v>72</v>
      </c>
    </row>
    <row r="1315" spans="1:16" x14ac:dyDescent="0.45">
      <c r="A1315" s="90" t="s">
        <v>76</v>
      </c>
      <c r="B1315" s="90" t="s">
        <v>674</v>
      </c>
      <c r="C1315" s="90" t="s">
        <v>14</v>
      </c>
      <c r="D1315" s="91">
        <v>36</v>
      </c>
      <c r="E1315" s="91">
        <v>16</v>
      </c>
      <c r="F1315" s="92">
        <v>2</v>
      </c>
      <c r="G1315" s="92">
        <v>16</v>
      </c>
      <c r="H1315" s="68">
        <f t="array" ref="H1315">INDEX('Нормативные затраты по МЗ'!$C$2:$C$132,MATCH(A1315&amp;C1315,'Нормативные затраты по МЗ'!$A$2:$A$132&amp;'Нормативные затраты по МЗ'!$B$2:$B$132,0))</f>
        <v>155.04</v>
      </c>
      <c r="I1315" s="3">
        <f>HLOOKUP($C1315,'Параметры ПФ'!$F$3:$K$4,2,FALSE)</f>
        <v>155.04</v>
      </c>
      <c r="J1315" s="3">
        <f t="shared" si="100"/>
        <v>4961.28</v>
      </c>
      <c r="K1315" s="4">
        <f>IF(J1315&lt;'Параметры ПФ'!$N$7+0.01,'Стандартные программы'!J1315,ROUNDDOWN('Параметры ПФ'!$N$7/IF(H1315=0,I1315,IF(I1315&gt;H1315,H1315,I1315)),0)*IF(H1315=0,I1315,IF(I1315&gt;H1315,H1315,I1315)))</f>
        <v>4961.28</v>
      </c>
      <c r="L1315" s="3">
        <f t="shared" si="101"/>
        <v>79380.479999999996</v>
      </c>
      <c r="M1315" s="25">
        <f>IF(J1315&lt;'Параметры ПФ'!$N$7+0.01,E1315*F1315*G1315,ROUNDDOWN('Параметры ПФ'!$N$7/IF(H1315=0,I1315,IF(I1315&gt;H1315,H1315,I1315)),0)*G1315)</f>
        <v>512</v>
      </c>
      <c r="N1315" s="19">
        <f t="shared" si="102"/>
        <v>0</v>
      </c>
      <c r="O1315" s="66" t="b">
        <f t="shared" si="103"/>
        <v>1</v>
      </c>
      <c r="P1315" s="67">
        <f t="shared" si="104"/>
        <v>72</v>
      </c>
    </row>
    <row r="1316" spans="1:16" x14ac:dyDescent="0.45">
      <c r="A1316" s="90" t="s">
        <v>76</v>
      </c>
      <c r="B1316" s="90" t="s">
        <v>675</v>
      </c>
      <c r="C1316" s="90" t="s">
        <v>14</v>
      </c>
      <c r="D1316" s="91">
        <v>36</v>
      </c>
      <c r="E1316" s="91">
        <v>16</v>
      </c>
      <c r="F1316" s="92">
        <v>2</v>
      </c>
      <c r="G1316" s="92">
        <v>16</v>
      </c>
      <c r="H1316" s="68">
        <f t="array" ref="H1316">INDEX('Нормативные затраты по МЗ'!$C$2:$C$132,MATCH(A1316&amp;C1316,'Нормативные затраты по МЗ'!$A$2:$A$132&amp;'Нормативные затраты по МЗ'!$B$2:$B$132,0))</f>
        <v>155.04</v>
      </c>
      <c r="I1316" s="3">
        <f>HLOOKUP($C1316,'Параметры ПФ'!$F$3:$K$4,2,FALSE)</f>
        <v>155.04</v>
      </c>
      <c r="J1316" s="3">
        <f t="shared" si="100"/>
        <v>4961.28</v>
      </c>
      <c r="K1316" s="4">
        <f>IF(J1316&lt;'Параметры ПФ'!$N$7+0.01,'Стандартные программы'!J1316,ROUNDDOWN('Параметры ПФ'!$N$7/IF(H1316=0,I1316,IF(I1316&gt;H1316,H1316,I1316)),0)*IF(H1316=0,I1316,IF(I1316&gt;H1316,H1316,I1316)))</f>
        <v>4961.28</v>
      </c>
      <c r="L1316" s="3">
        <f t="shared" si="101"/>
        <v>79380.479999999996</v>
      </c>
      <c r="M1316" s="25">
        <f>IF(J1316&lt;'Параметры ПФ'!$N$7+0.01,E1316*F1316*G1316,ROUNDDOWN('Параметры ПФ'!$N$7/IF(H1316=0,I1316,IF(I1316&gt;H1316,H1316,I1316)),0)*G1316)</f>
        <v>512</v>
      </c>
      <c r="N1316" s="19">
        <f t="shared" si="102"/>
        <v>0</v>
      </c>
      <c r="O1316" s="66" t="b">
        <f t="shared" si="103"/>
        <v>1</v>
      </c>
      <c r="P1316" s="67">
        <f t="shared" si="104"/>
        <v>72</v>
      </c>
    </row>
    <row r="1317" spans="1:16" x14ac:dyDescent="0.45">
      <c r="A1317" s="90" t="s">
        <v>76</v>
      </c>
      <c r="B1317" s="90" t="s">
        <v>676</v>
      </c>
      <c r="C1317" s="90" t="s">
        <v>14</v>
      </c>
      <c r="D1317" s="91">
        <v>36</v>
      </c>
      <c r="E1317" s="91">
        <v>16</v>
      </c>
      <c r="F1317" s="92">
        <v>2</v>
      </c>
      <c r="G1317" s="92">
        <v>15</v>
      </c>
      <c r="H1317" s="68">
        <f t="array" ref="H1317">INDEX('Нормативные затраты по МЗ'!$C$2:$C$132,MATCH(A1317&amp;C1317,'Нормативные затраты по МЗ'!$A$2:$A$132&amp;'Нормативные затраты по МЗ'!$B$2:$B$132,0))</f>
        <v>155.04</v>
      </c>
      <c r="I1317" s="3">
        <f>HLOOKUP($C1317,'Параметры ПФ'!$F$3:$K$4,2,FALSE)</f>
        <v>155.04</v>
      </c>
      <c r="J1317" s="3">
        <f t="shared" si="100"/>
        <v>4961.28</v>
      </c>
      <c r="K1317" s="4">
        <f>IF(J1317&lt;'Параметры ПФ'!$N$7+0.01,'Стандартные программы'!J1317,ROUNDDOWN('Параметры ПФ'!$N$7/IF(H1317=0,I1317,IF(I1317&gt;H1317,H1317,I1317)),0)*IF(H1317=0,I1317,IF(I1317&gt;H1317,H1317,I1317)))</f>
        <v>4961.28</v>
      </c>
      <c r="L1317" s="3">
        <f t="shared" si="101"/>
        <v>74419.199999999997</v>
      </c>
      <c r="M1317" s="25">
        <f>IF(J1317&lt;'Параметры ПФ'!$N$7+0.01,E1317*F1317*G1317,ROUNDDOWN('Параметры ПФ'!$N$7/IF(H1317=0,I1317,IF(I1317&gt;H1317,H1317,I1317)),0)*G1317)</f>
        <v>480</v>
      </c>
      <c r="N1317" s="19">
        <f t="shared" si="102"/>
        <v>0</v>
      </c>
      <c r="O1317" s="66" t="b">
        <f t="shared" si="103"/>
        <v>1</v>
      </c>
      <c r="P1317" s="67">
        <f t="shared" si="104"/>
        <v>72</v>
      </c>
    </row>
    <row r="1318" spans="1:16" x14ac:dyDescent="0.45">
      <c r="A1318" s="90" t="s">
        <v>76</v>
      </c>
      <c r="B1318" s="90" t="s">
        <v>677</v>
      </c>
      <c r="C1318" s="90" t="s">
        <v>2</v>
      </c>
      <c r="D1318" s="91">
        <v>36</v>
      </c>
      <c r="E1318" s="91">
        <v>16</v>
      </c>
      <c r="F1318" s="92">
        <v>2</v>
      </c>
      <c r="G1318" s="92">
        <v>20</v>
      </c>
      <c r="H1318" s="68">
        <f t="array" ref="H1318">INDEX('Нормативные затраты по МЗ'!$C$2:$C$132,MATCH(A1318&amp;C1318,'Нормативные затраты по МЗ'!$A$2:$A$132&amp;'Нормативные затраты по МЗ'!$B$2:$B$132,0))</f>
        <v>155.04</v>
      </c>
      <c r="I1318" s="3">
        <f>HLOOKUP($C1318,'Параметры ПФ'!$F$3:$K$4,2,FALSE)</f>
        <v>155.04</v>
      </c>
      <c r="J1318" s="3">
        <f t="shared" si="100"/>
        <v>4961.28</v>
      </c>
      <c r="K1318" s="4">
        <f>IF(J1318&lt;'Параметры ПФ'!$N$7+0.01,'Стандартные программы'!J1318,ROUNDDOWN('Параметры ПФ'!$N$7/IF(H1318=0,I1318,IF(I1318&gt;H1318,H1318,I1318)),0)*IF(H1318=0,I1318,IF(I1318&gt;H1318,H1318,I1318)))</f>
        <v>4961.28</v>
      </c>
      <c r="L1318" s="3">
        <f t="shared" si="101"/>
        <v>99225.600000000006</v>
      </c>
      <c r="M1318" s="25">
        <f>IF(J1318&lt;'Параметры ПФ'!$N$7+0.01,E1318*F1318*G1318,ROUNDDOWN('Параметры ПФ'!$N$7/IF(H1318=0,I1318,IF(I1318&gt;H1318,H1318,I1318)),0)*G1318)</f>
        <v>640</v>
      </c>
      <c r="N1318" s="19">
        <f t="shared" si="102"/>
        <v>0</v>
      </c>
      <c r="O1318" s="66" t="b">
        <f t="shared" si="103"/>
        <v>1</v>
      </c>
      <c r="P1318" s="67">
        <f t="shared" si="104"/>
        <v>72</v>
      </c>
    </row>
    <row r="1319" spans="1:16" x14ac:dyDescent="0.45">
      <c r="A1319" s="90" t="s">
        <v>76</v>
      </c>
      <c r="B1319" s="90" t="s">
        <v>678</v>
      </c>
      <c r="C1319" s="90" t="s">
        <v>2</v>
      </c>
      <c r="D1319" s="91">
        <v>36</v>
      </c>
      <c r="E1319" s="91">
        <v>16</v>
      </c>
      <c r="F1319" s="92">
        <v>2</v>
      </c>
      <c r="G1319" s="92">
        <v>16</v>
      </c>
      <c r="H1319" s="68">
        <f t="array" ref="H1319">INDEX('Нормативные затраты по МЗ'!$C$2:$C$132,MATCH(A1319&amp;C1319,'Нормативные затраты по МЗ'!$A$2:$A$132&amp;'Нормативные затраты по МЗ'!$B$2:$B$132,0))</f>
        <v>155.04</v>
      </c>
      <c r="I1319" s="3">
        <f>HLOOKUP($C1319,'Параметры ПФ'!$F$3:$K$4,2,FALSE)</f>
        <v>155.04</v>
      </c>
      <c r="J1319" s="3">
        <f t="shared" si="100"/>
        <v>4961.28</v>
      </c>
      <c r="K1319" s="4">
        <f>IF(J1319&lt;'Параметры ПФ'!$N$7+0.01,'Стандартные программы'!J1319,ROUNDDOWN('Параметры ПФ'!$N$7/IF(H1319=0,I1319,IF(I1319&gt;H1319,H1319,I1319)),0)*IF(H1319=0,I1319,IF(I1319&gt;H1319,H1319,I1319)))</f>
        <v>4961.28</v>
      </c>
      <c r="L1319" s="3">
        <f t="shared" si="101"/>
        <v>79380.479999999996</v>
      </c>
      <c r="M1319" s="25">
        <f>IF(J1319&lt;'Параметры ПФ'!$N$7+0.01,E1319*F1319*G1319,ROUNDDOWN('Параметры ПФ'!$N$7/IF(H1319=0,I1319,IF(I1319&gt;H1319,H1319,I1319)),0)*G1319)</f>
        <v>512</v>
      </c>
      <c r="N1319" s="19">
        <f t="shared" si="102"/>
        <v>0</v>
      </c>
      <c r="O1319" s="66" t="b">
        <f t="shared" si="103"/>
        <v>1</v>
      </c>
      <c r="P1319" s="67">
        <f t="shared" si="104"/>
        <v>72</v>
      </c>
    </row>
    <row r="1320" spans="1:16" x14ac:dyDescent="0.45">
      <c r="A1320" s="90" t="s">
        <v>76</v>
      </c>
      <c r="B1320" s="90" t="s">
        <v>679</v>
      </c>
      <c r="C1320" s="90" t="s">
        <v>2</v>
      </c>
      <c r="D1320" s="91">
        <v>36</v>
      </c>
      <c r="E1320" s="91">
        <v>16</v>
      </c>
      <c r="F1320" s="92">
        <v>2</v>
      </c>
      <c r="G1320" s="92">
        <v>20</v>
      </c>
      <c r="H1320" s="68">
        <f t="array" ref="H1320">INDEX('Нормативные затраты по МЗ'!$C$2:$C$132,MATCH(A1320&amp;C1320,'Нормативные затраты по МЗ'!$A$2:$A$132&amp;'Нормативные затраты по МЗ'!$B$2:$B$132,0))</f>
        <v>155.04</v>
      </c>
      <c r="I1320" s="3">
        <f>HLOOKUP($C1320,'Параметры ПФ'!$F$3:$K$4,2,FALSE)</f>
        <v>155.04</v>
      </c>
      <c r="J1320" s="3">
        <f t="shared" si="100"/>
        <v>4961.28</v>
      </c>
      <c r="K1320" s="4">
        <f>IF(J1320&lt;'Параметры ПФ'!$N$7+0.01,'Стандартные программы'!J1320,ROUNDDOWN('Параметры ПФ'!$N$7/IF(H1320=0,I1320,IF(I1320&gt;H1320,H1320,I1320)),0)*IF(H1320=0,I1320,IF(I1320&gt;H1320,H1320,I1320)))</f>
        <v>4961.28</v>
      </c>
      <c r="L1320" s="3">
        <f t="shared" si="101"/>
        <v>99225.600000000006</v>
      </c>
      <c r="M1320" s="25">
        <f>IF(J1320&lt;'Параметры ПФ'!$N$7+0.01,E1320*F1320*G1320,ROUNDDOWN('Параметры ПФ'!$N$7/IF(H1320=0,I1320,IF(I1320&gt;H1320,H1320,I1320)),0)*G1320)</f>
        <v>640</v>
      </c>
      <c r="N1320" s="19">
        <f t="shared" si="102"/>
        <v>0</v>
      </c>
      <c r="O1320" s="66" t="b">
        <f t="shared" si="103"/>
        <v>1</v>
      </c>
      <c r="P1320" s="67">
        <f t="shared" si="104"/>
        <v>72</v>
      </c>
    </row>
    <row r="1321" spans="1:16" x14ac:dyDescent="0.45">
      <c r="A1321" s="90" t="s">
        <v>76</v>
      </c>
      <c r="B1321" s="90" t="s">
        <v>680</v>
      </c>
      <c r="C1321" s="90" t="s">
        <v>2</v>
      </c>
      <c r="D1321" s="91">
        <v>36</v>
      </c>
      <c r="E1321" s="91">
        <v>16</v>
      </c>
      <c r="F1321" s="92">
        <v>2</v>
      </c>
      <c r="G1321" s="92">
        <v>20</v>
      </c>
      <c r="H1321" s="68">
        <f t="array" ref="H1321">INDEX('Нормативные затраты по МЗ'!$C$2:$C$132,MATCH(A1321&amp;C1321,'Нормативные затраты по МЗ'!$A$2:$A$132&amp;'Нормативные затраты по МЗ'!$B$2:$B$132,0))</f>
        <v>155.04</v>
      </c>
      <c r="I1321" s="3">
        <f>HLOOKUP($C1321,'Параметры ПФ'!$F$3:$K$4,2,FALSE)</f>
        <v>155.04</v>
      </c>
      <c r="J1321" s="3">
        <f t="shared" si="100"/>
        <v>4961.28</v>
      </c>
      <c r="K1321" s="4">
        <f>IF(J1321&lt;'Параметры ПФ'!$N$7+0.01,'Стандартные программы'!J1321,ROUNDDOWN('Параметры ПФ'!$N$7/IF(H1321=0,I1321,IF(I1321&gt;H1321,H1321,I1321)),0)*IF(H1321=0,I1321,IF(I1321&gt;H1321,H1321,I1321)))</f>
        <v>4961.28</v>
      </c>
      <c r="L1321" s="3">
        <f t="shared" si="101"/>
        <v>99225.600000000006</v>
      </c>
      <c r="M1321" s="25">
        <f>IF(J1321&lt;'Параметры ПФ'!$N$7+0.01,E1321*F1321*G1321,ROUNDDOWN('Параметры ПФ'!$N$7/IF(H1321=0,I1321,IF(I1321&gt;H1321,H1321,I1321)),0)*G1321)</f>
        <v>640</v>
      </c>
      <c r="N1321" s="19">
        <f t="shared" si="102"/>
        <v>0</v>
      </c>
      <c r="O1321" s="66" t="b">
        <f t="shared" si="103"/>
        <v>1</v>
      </c>
      <c r="P1321" s="67">
        <f t="shared" si="104"/>
        <v>72</v>
      </c>
    </row>
    <row r="1322" spans="1:16" x14ac:dyDescent="0.45">
      <c r="A1322" s="90" t="s">
        <v>76</v>
      </c>
      <c r="B1322" s="90" t="s">
        <v>681</v>
      </c>
      <c r="C1322" s="90" t="s">
        <v>2</v>
      </c>
      <c r="D1322" s="91">
        <v>36</v>
      </c>
      <c r="E1322" s="91">
        <v>16</v>
      </c>
      <c r="F1322" s="92">
        <v>2</v>
      </c>
      <c r="G1322" s="92">
        <v>16</v>
      </c>
      <c r="H1322" s="68">
        <f t="array" ref="H1322">INDEX('Нормативные затраты по МЗ'!$C$2:$C$132,MATCH(A1322&amp;C1322,'Нормативные затраты по МЗ'!$A$2:$A$132&amp;'Нормативные затраты по МЗ'!$B$2:$B$132,0))</f>
        <v>155.04</v>
      </c>
      <c r="I1322" s="3">
        <f>HLOOKUP($C1322,'Параметры ПФ'!$F$3:$K$4,2,FALSE)</f>
        <v>155.04</v>
      </c>
      <c r="J1322" s="3">
        <f t="shared" si="100"/>
        <v>4961.28</v>
      </c>
      <c r="K1322" s="4">
        <f>IF(J1322&lt;'Параметры ПФ'!$N$7+0.01,'Стандартные программы'!J1322,ROUNDDOWN('Параметры ПФ'!$N$7/IF(H1322=0,I1322,IF(I1322&gt;H1322,H1322,I1322)),0)*IF(H1322=0,I1322,IF(I1322&gt;H1322,H1322,I1322)))</f>
        <v>4961.28</v>
      </c>
      <c r="L1322" s="3">
        <f t="shared" si="101"/>
        <v>79380.479999999996</v>
      </c>
      <c r="M1322" s="25">
        <f>IF(J1322&lt;'Параметры ПФ'!$N$7+0.01,E1322*F1322*G1322,ROUNDDOWN('Параметры ПФ'!$N$7/IF(H1322=0,I1322,IF(I1322&gt;H1322,H1322,I1322)),0)*G1322)</f>
        <v>512</v>
      </c>
      <c r="N1322" s="19">
        <f t="shared" si="102"/>
        <v>0</v>
      </c>
      <c r="O1322" s="66" t="b">
        <f t="shared" si="103"/>
        <v>1</v>
      </c>
      <c r="P1322" s="67">
        <f t="shared" si="104"/>
        <v>72</v>
      </c>
    </row>
    <row r="1323" spans="1:16" x14ac:dyDescent="0.45">
      <c r="A1323" s="90" t="s">
        <v>76</v>
      </c>
      <c r="B1323" s="90" t="s">
        <v>682</v>
      </c>
      <c r="C1323" s="90" t="s">
        <v>2</v>
      </c>
      <c r="D1323" s="91">
        <v>36</v>
      </c>
      <c r="E1323" s="91">
        <v>16</v>
      </c>
      <c r="F1323" s="92">
        <v>2</v>
      </c>
      <c r="G1323" s="92">
        <v>20</v>
      </c>
      <c r="H1323" s="68">
        <f t="array" ref="H1323">INDEX('Нормативные затраты по МЗ'!$C$2:$C$132,MATCH(A1323&amp;C1323,'Нормативные затраты по МЗ'!$A$2:$A$132&amp;'Нормативные затраты по МЗ'!$B$2:$B$132,0))</f>
        <v>155.04</v>
      </c>
      <c r="I1323" s="3">
        <f>HLOOKUP($C1323,'Параметры ПФ'!$F$3:$K$4,2,FALSE)</f>
        <v>155.04</v>
      </c>
      <c r="J1323" s="3">
        <f t="shared" si="100"/>
        <v>4961.28</v>
      </c>
      <c r="K1323" s="4">
        <f>IF(J1323&lt;'Параметры ПФ'!$N$7+0.01,'Стандартные программы'!J1323,ROUNDDOWN('Параметры ПФ'!$N$7/IF(H1323=0,I1323,IF(I1323&gt;H1323,H1323,I1323)),0)*IF(H1323=0,I1323,IF(I1323&gt;H1323,H1323,I1323)))</f>
        <v>4961.28</v>
      </c>
      <c r="L1323" s="3">
        <f t="shared" si="101"/>
        <v>99225.600000000006</v>
      </c>
      <c r="M1323" s="25">
        <f>IF(J1323&lt;'Параметры ПФ'!$N$7+0.01,E1323*F1323*G1323,ROUNDDOWN('Параметры ПФ'!$N$7/IF(H1323=0,I1323,IF(I1323&gt;H1323,H1323,I1323)),0)*G1323)</f>
        <v>640</v>
      </c>
      <c r="N1323" s="19">
        <f t="shared" si="102"/>
        <v>0</v>
      </c>
      <c r="O1323" s="66" t="b">
        <f t="shared" si="103"/>
        <v>1</v>
      </c>
      <c r="P1323" s="67">
        <f t="shared" si="104"/>
        <v>72</v>
      </c>
    </row>
    <row r="1324" spans="1:16" x14ac:dyDescent="0.45">
      <c r="A1324" s="90" t="s">
        <v>76</v>
      </c>
      <c r="B1324" s="90" t="s">
        <v>683</v>
      </c>
      <c r="C1324" s="90" t="s">
        <v>2</v>
      </c>
      <c r="D1324" s="91">
        <v>36</v>
      </c>
      <c r="E1324" s="91">
        <v>16</v>
      </c>
      <c r="F1324" s="92">
        <v>2</v>
      </c>
      <c r="G1324" s="92">
        <v>16</v>
      </c>
      <c r="H1324" s="68">
        <f t="array" ref="H1324">INDEX('Нормативные затраты по МЗ'!$C$2:$C$132,MATCH(A1324&amp;C1324,'Нормативные затраты по МЗ'!$A$2:$A$132&amp;'Нормативные затраты по МЗ'!$B$2:$B$132,0))</f>
        <v>155.04</v>
      </c>
      <c r="I1324" s="3">
        <f>HLOOKUP($C1324,'Параметры ПФ'!$F$3:$K$4,2,FALSE)</f>
        <v>155.04</v>
      </c>
      <c r="J1324" s="3">
        <f t="shared" si="100"/>
        <v>4961.28</v>
      </c>
      <c r="K1324" s="4">
        <f>IF(J1324&lt;'Параметры ПФ'!$N$7+0.01,'Стандартные программы'!J1324,ROUNDDOWN('Параметры ПФ'!$N$7/IF(H1324=0,I1324,IF(I1324&gt;H1324,H1324,I1324)),0)*IF(H1324=0,I1324,IF(I1324&gt;H1324,H1324,I1324)))</f>
        <v>4961.28</v>
      </c>
      <c r="L1324" s="3">
        <f t="shared" si="101"/>
        <v>79380.479999999996</v>
      </c>
      <c r="M1324" s="25">
        <f>IF(J1324&lt;'Параметры ПФ'!$N$7+0.01,E1324*F1324*G1324,ROUNDDOWN('Параметры ПФ'!$N$7/IF(H1324=0,I1324,IF(I1324&gt;H1324,H1324,I1324)),0)*G1324)</f>
        <v>512</v>
      </c>
      <c r="N1324" s="19">
        <f t="shared" si="102"/>
        <v>0</v>
      </c>
      <c r="O1324" s="66" t="b">
        <f t="shared" si="103"/>
        <v>1</v>
      </c>
      <c r="P1324" s="67">
        <f t="shared" si="104"/>
        <v>72</v>
      </c>
    </row>
    <row r="1325" spans="1:16" x14ac:dyDescent="0.45">
      <c r="A1325" s="90" t="s">
        <v>76</v>
      </c>
      <c r="B1325" s="90" t="s">
        <v>684</v>
      </c>
      <c r="C1325" s="90" t="s">
        <v>2</v>
      </c>
      <c r="D1325" s="91">
        <v>36</v>
      </c>
      <c r="E1325" s="91">
        <v>16</v>
      </c>
      <c r="F1325" s="92">
        <v>2</v>
      </c>
      <c r="G1325" s="92">
        <v>16</v>
      </c>
      <c r="H1325" s="68">
        <f t="array" ref="H1325">INDEX('Нормативные затраты по МЗ'!$C$2:$C$132,MATCH(A1325&amp;C1325,'Нормативные затраты по МЗ'!$A$2:$A$132&amp;'Нормативные затраты по МЗ'!$B$2:$B$132,0))</f>
        <v>155.04</v>
      </c>
      <c r="I1325" s="3">
        <f>HLOOKUP($C1325,'Параметры ПФ'!$F$3:$K$4,2,FALSE)</f>
        <v>155.04</v>
      </c>
      <c r="J1325" s="3">
        <f t="shared" si="100"/>
        <v>4961.28</v>
      </c>
      <c r="K1325" s="4">
        <f>IF(J1325&lt;'Параметры ПФ'!$N$7+0.01,'Стандартные программы'!J1325,ROUNDDOWN('Параметры ПФ'!$N$7/IF(H1325=0,I1325,IF(I1325&gt;H1325,H1325,I1325)),0)*IF(H1325=0,I1325,IF(I1325&gt;H1325,H1325,I1325)))</f>
        <v>4961.28</v>
      </c>
      <c r="L1325" s="3">
        <f t="shared" si="101"/>
        <v>79380.479999999996</v>
      </c>
      <c r="M1325" s="25">
        <f>IF(J1325&lt;'Параметры ПФ'!$N$7+0.01,E1325*F1325*G1325,ROUNDDOWN('Параметры ПФ'!$N$7/IF(H1325=0,I1325,IF(I1325&gt;H1325,H1325,I1325)),0)*G1325)</f>
        <v>512</v>
      </c>
      <c r="N1325" s="19">
        <f t="shared" si="102"/>
        <v>0</v>
      </c>
      <c r="O1325" s="66" t="b">
        <f t="shared" si="103"/>
        <v>1</v>
      </c>
      <c r="P1325" s="67">
        <f t="shared" si="104"/>
        <v>72</v>
      </c>
    </row>
    <row r="1326" spans="1:16" x14ac:dyDescent="0.45">
      <c r="A1326" s="90" t="s">
        <v>76</v>
      </c>
      <c r="B1326" s="90" t="s">
        <v>685</v>
      </c>
      <c r="C1326" s="90" t="s">
        <v>2</v>
      </c>
      <c r="D1326" s="91">
        <v>36</v>
      </c>
      <c r="E1326" s="91">
        <v>16</v>
      </c>
      <c r="F1326" s="92">
        <v>2</v>
      </c>
      <c r="G1326" s="92">
        <v>16</v>
      </c>
      <c r="H1326" s="68">
        <f t="array" ref="H1326">INDEX('Нормативные затраты по МЗ'!$C$2:$C$132,MATCH(A1326&amp;C1326,'Нормативные затраты по МЗ'!$A$2:$A$132&amp;'Нормативные затраты по МЗ'!$B$2:$B$132,0))</f>
        <v>155.04</v>
      </c>
      <c r="I1326" s="3">
        <f>HLOOKUP($C1326,'Параметры ПФ'!$F$3:$K$4,2,FALSE)</f>
        <v>155.04</v>
      </c>
      <c r="J1326" s="3">
        <f t="shared" si="100"/>
        <v>4961.28</v>
      </c>
      <c r="K1326" s="4">
        <f>IF(J1326&lt;'Параметры ПФ'!$N$7+0.01,'Стандартные программы'!J1326,ROUNDDOWN('Параметры ПФ'!$N$7/IF(H1326=0,I1326,IF(I1326&gt;H1326,H1326,I1326)),0)*IF(H1326=0,I1326,IF(I1326&gt;H1326,H1326,I1326)))</f>
        <v>4961.28</v>
      </c>
      <c r="L1326" s="3">
        <f t="shared" si="101"/>
        <v>79380.479999999996</v>
      </c>
      <c r="M1326" s="25">
        <f>IF(J1326&lt;'Параметры ПФ'!$N$7+0.01,E1326*F1326*G1326,ROUNDDOWN('Параметры ПФ'!$N$7/IF(H1326=0,I1326,IF(I1326&gt;H1326,H1326,I1326)),0)*G1326)</f>
        <v>512</v>
      </c>
      <c r="N1326" s="19">
        <f t="shared" si="102"/>
        <v>0</v>
      </c>
      <c r="O1326" s="66" t="b">
        <f t="shared" si="103"/>
        <v>1</v>
      </c>
      <c r="P1326" s="67">
        <f t="shared" si="104"/>
        <v>72</v>
      </c>
    </row>
    <row r="1327" spans="1:16" x14ac:dyDescent="0.45">
      <c r="A1327" s="90" t="s">
        <v>76</v>
      </c>
      <c r="B1327" s="90" t="s">
        <v>686</v>
      </c>
      <c r="C1327" s="90" t="s">
        <v>2</v>
      </c>
      <c r="D1327" s="91">
        <v>36</v>
      </c>
      <c r="E1327" s="91">
        <v>16</v>
      </c>
      <c r="F1327" s="92">
        <v>2</v>
      </c>
      <c r="G1327" s="92">
        <v>16</v>
      </c>
      <c r="H1327" s="68">
        <f t="array" ref="H1327">INDEX('Нормативные затраты по МЗ'!$C$2:$C$132,MATCH(A1327&amp;C1327,'Нормативные затраты по МЗ'!$A$2:$A$132&amp;'Нормативные затраты по МЗ'!$B$2:$B$132,0))</f>
        <v>155.04</v>
      </c>
      <c r="I1327" s="3">
        <f>HLOOKUP($C1327,'Параметры ПФ'!$F$3:$K$4,2,FALSE)</f>
        <v>155.04</v>
      </c>
      <c r="J1327" s="3">
        <f t="shared" si="100"/>
        <v>4961.28</v>
      </c>
      <c r="K1327" s="4">
        <f>IF(J1327&lt;'Параметры ПФ'!$N$7+0.01,'Стандартные программы'!J1327,ROUNDDOWN('Параметры ПФ'!$N$7/IF(H1327=0,I1327,IF(I1327&gt;H1327,H1327,I1327)),0)*IF(H1327=0,I1327,IF(I1327&gt;H1327,H1327,I1327)))</f>
        <v>4961.28</v>
      </c>
      <c r="L1327" s="3">
        <f t="shared" si="101"/>
        <v>79380.479999999996</v>
      </c>
      <c r="M1327" s="25">
        <f>IF(J1327&lt;'Параметры ПФ'!$N$7+0.01,E1327*F1327*G1327,ROUNDDOWN('Параметры ПФ'!$N$7/IF(H1327=0,I1327,IF(I1327&gt;H1327,H1327,I1327)),0)*G1327)</f>
        <v>512</v>
      </c>
      <c r="N1327" s="19">
        <f t="shared" si="102"/>
        <v>0</v>
      </c>
      <c r="O1327" s="66" t="b">
        <f t="shared" si="103"/>
        <v>1</v>
      </c>
      <c r="P1327" s="67">
        <f t="shared" si="104"/>
        <v>72</v>
      </c>
    </row>
    <row r="1328" spans="1:16" x14ac:dyDescent="0.45">
      <c r="A1328" s="90" t="s">
        <v>76</v>
      </c>
      <c r="B1328" s="90" t="s">
        <v>687</v>
      </c>
      <c r="C1328" s="90" t="s">
        <v>2</v>
      </c>
      <c r="D1328" s="91">
        <v>36</v>
      </c>
      <c r="E1328" s="91">
        <v>16</v>
      </c>
      <c r="F1328" s="92">
        <v>2</v>
      </c>
      <c r="G1328" s="92">
        <v>16</v>
      </c>
      <c r="H1328" s="68">
        <f t="array" ref="H1328">INDEX('Нормативные затраты по МЗ'!$C$2:$C$132,MATCH(A1328&amp;C1328,'Нормативные затраты по МЗ'!$A$2:$A$132&amp;'Нормативные затраты по МЗ'!$B$2:$B$132,0))</f>
        <v>155.04</v>
      </c>
      <c r="I1328" s="3">
        <f>HLOOKUP($C1328,'Параметры ПФ'!$F$3:$K$4,2,FALSE)</f>
        <v>155.04</v>
      </c>
      <c r="J1328" s="3">
        <f t="shared" si="100"/>
        <v>4961.28</v>
      </c>
      <c r="K1328" s="4">
        <f>IF(J1328&lt;'Параметры ПФ'!$N$7+0.01,'Стандартные программы'!J1328,ROUNDDOWN('Параметры ПФ'!$N$7/IF(H1328=0,I1328,IF(I1328&gt;H1328,H1328,I1328)),0)*IF(H1328=0,I1328,IF(I1328&gt;H1328,H1328,I1328)))</f>
        <v>4961.28</v>
      </c>
      <c r="L1328" s="3">
        <f t="shared" si="101"/>
        <v>79380.479999999996</v>
      </c>
      <c r="M1328" s="25">
        <f>IF(J1328&lt;'Параметры ПФ'!$N$7+0.01,E1328*F1328*G1328,ROUNDDOWN('Параметры ПФ'!$N$7/IF(H1328=0,I1328,IF(I1328&gt;H1328,H1328,I1328)),0)*G1328)</f>
        <v>512</v>
      </c>
      <c r="N1328" s="19">
        <f t="shared" si="102"/>
        <v>0</v>
      </c>
      <c r="O1328" s="66" t="b">
        <f t="shared" si="103"/>
        <v>1</v>
      </c>
      <c r="P1328" s="67">
        <f t="shared" si="104"/>
        <v>72</v>
      </c>
    </row>
    <row r="1329" spans="1:16" x14ac:dyDescent="0.45">
      <c r="A1329" s="90" t="s">
        <v>76</v>
      </c>
      <c r="B1329" s="90" t="s">
        <v>688</v>
      </c>
      <c r="C1329" s="90" t="s">
        <v>2</v>
      </c>
      <c r="D1329" s="91">
        <v>36</v>
      </c>
      <c r="E1329" s="91">
        <v>16</v>
      </c>
      <c r="F1329" s="92">
        <v>2</v>
      </c>
      <c r="G1329" s="92">
        <v>16</v>
      </c>
      <c r="H1329" s="68">
        <f t="array" ref="H1329">INDEX('Нормативные затраты по МЗ'!$C$2:$C$132,MATCH(A1329&amp;C1329,'Нормативные затраты по МЗ'!$A$2:$A$132&amp;'Нормативные затраты по МЗ'!$B$2:$B$132,0))</f>
        <v>155.04</v>
      </c>
      <c r="I1329" s="3">
        <f>HLOOKUP($C1329,'Параметры ПФ'!$F$3:$K$4,2,FALSE)</f>
        <v>155.04</v>
      </c>
      <c r="J1329" s="3">
        <f t="shared" si="100"/>
        <v>4961.28</v>
      </c>
      <c r="K1329" s="4">
        <f>IF(J1329&lt;'Параметры ПФ'!$N$7+0.01,'Стандартные программы'!J1329,ROUNDDOWN('Параметры ПФ'!$N$7/IF(H1329=0,I1329,IF(I1329&gt;H1329,H1329,I1329)),0)*IF(H1329=0,I1329,IF(I1329&gt;H1329,H1329,I1329)))</f>
        <v>4961.28</v>
      </c>
      <c r="L1329" s="3">
        <f t="shared" si="101"/>
        <v>79380.479999999996</v>
      </c>
      <c r="M1329" s="25">
        <f>IF(J1329&lt;'Параметры ПФ'!$N$7+0.01,E1329*F1329*G1329,ROUNDDOWN('Параметры ПФ'!$N$7/IF(H1329=0,I1329,IF(I1329&gt;H1329,H1329,I1329)),0)*G1329)</f>
        <v>512</v>
      </c>
      <c r="N1329" s="19">
        <f t="shared" si="102"/>
        <v>0</v>
      </c>
      <c r="O1329" s="66" t="b">
        <f t="shared" si="103"/>
        <v>1</v>
      </c>
      <c r="P1329" s="67">
        <f t="shared" si="104"/>
        <v>72</v>
      </c>
    </row>
    <row r="1330" spans="1:16" x14ac:dyDescent="0.45">
      <c r="A1330" s="90" t="s">
        <v>76</v>
      </c>
      <c r="B1330" s="90" t="s">
        <v>689</v>
      </c>
      <c r="C1330" s="90" t="s">
        <v>2</v>
      </c>
      <c r="D1330" s="91">
        <v>36</v>
      </c>
      <c r="E1330" s="91">
        <v>16</v>
      </c>
      <c r="F1330" s="92">
        <v>2</v>
      </c>
      <c r="G1330" s="92">
        <v>15</v>
      </c>
      <c r="H1330" s="68">
        <f t="array" ref="H1330">INDEX('Нормативные затраты по МЗ'!$C$2:$C$132,MATCH(A1330&amp;C1330,'Нормативные затраты по МЗ'!$A$2:$A$132&amp;'Нормативные затраты по МЗ'!$B$2:$B$132,0))</f>
        <v>155.04</v>
      </c>
      <c r="I1330" s="3">
        <f>HLOOKUP($C1330,'Параметры ПФ'!$F$3:$K$4,2,FALSE)</f>
        <v>155.04</v>
      </c>
      <c r="J1330" s="3">
        <f t="shared" si="100"/>
        <v>4961.28</v>
      </c>
      <c r="K1330" s="4">
        <f>IF(J1330&lt;'Параметры ПФ'!$N$7+0.01,'Стандартные программы'!J1330,ROUNDDOWN('Параметры ПФ'!$N$7/IF(H1330=0,I1330,IF(I1330&gt;H1330,H1330,I1330)),0)*IF(H1330=0,I1330,IF(I1330&gt;H1330,H1330,I1330)))</f>
        <v>4961.28</v>
      </c>
      <c r="L1330" s="3">
        <f t="shared" si="101"/>
        <v>74419.199999999997</v>
      </c>
      <c r="M1330" s="25">
        <f>IF(J1330&lt;'Параметры ПФ'!$N$7+0.01,E1330*F1330*G1330,ROUNDDOWN('Параметры ПФ'!$N$7/IF(H1330=0,I1330,IF(I1330&gt;H1330,H1330,I1330)),0)*G1330)</f>
        <v>480</v>
      </c>
      <c r="N1330" s="19">
        <f t="shared" si="102"/>
        <v>0</v>
      </c>
      <c r="O1330" s="66" t="b">
        <f t="shared" si="103"/>
        <v>1</v>
      </c>
      <c r="P1330" s="67">
        <f t="shared" si="104"/>
        <v>72</v>
      </c>
    </row>
    <row r="1331" spans="1:16" x14ac:dyDescent="0.45">
      <c r="A1331" s="90" t="s">
        <v>76</v>
      </c>
      <c r="B1331" s="90" t="s">
        <v>690</v>
      </c>
      <c r="C1331" s="90" t="s">
        <v>2</v>
      </c>
      <c r="D1331" s="91">
        <v>36</v>
      </c>
      <c r="E1331" s="91">
        <v>16</v>
      </c>
      <c r="F1331" s="92">
        <v>2</v>
      </c>
      <c r="G1331" s="92">
        <v>15</v>
      </c>
      <c r="H1331" s="68">
        <f t="array" ref="H1331">INDEX('Нормативные затраты по МЗ'!$C$2:$C$132,MATCH(A1331&amp;C1331,'Нормативные затраты по МЗ'!$A$2:$A$132&amp;'Нормативные затраты по МЗ'!$B$2:$B$132,0))</f>
        <v>155.04</v>
      </c>
      <c r="I1331" s="3">
        <f>HLOOKUP($C1331,'Параметры ПФ'!$F$3:$K$4,2,FALSE)</f>
        <v>155.04</v>
      </c>
      <c r="J1331" s="3">
        <f t="shared" si="100"/>
        <v>4961.28</v>
      </c>
      <c r="K1331" s="4">
        <f>IF(J1331&lt;'Параметры ПФ'!$N$7+0.01,'Стандартные программы'!J1331,ROUNDDOWN('Параметры ПФ'!$N$7/IF(H1331=0,I1331,IF(I1331&gt;H1331,H1331,I1331)),0)*IF(H1331=0,I1331,IF(I1331&gt;H1331,H1331,I1331)))</f>
        <v>4961.28</v>
      </c>
      <c r="L1331" s="3">
        <f t="shared" si="101"/>
        <v>74419.199999999997</v>
      </c>
      <c r="M1331" s="25">
        <f>IF(J1331&lt;'Параметры ПФ'!$N$7+0.01,E1331*F1331*G1331,ROUNDDOWN('Параметры ПФ'!$N$7/IF(H1331=0,I1331,IF(I1331&gt;H1331,H1331,I1331)),0)*G1331)</f>
        <v>480</v>
      </c>
      <c r="N1331" s="19">
        <f t="shared" si="102"/>
        <v>0</v>
      </c>
      <c r="O1331" s="66" t="b">
        <f t="shared" si="103"/>
        <v>1</v>
      </c>
      <c r="P1331" s="67">
        <f t="shared" si="104"/>
        <v>72</v>
      </c>
    </row>
    <row r="1332" spans="1:16" x14ac:dyDescent="0.45">
      <c r="A1332" s="90" t="s">
        <v>76</v>
      </c>
      <c r="B1332" s="90" t="s">
        <v>691</v>
      </c>
      <c r="C1332" s="90" t="s">
        <v>2</v>
      </c>
      <c r="D1332" s="91">
        <v>36</v>
      </c>
      <c r="E1332" s="91">
        <v>16</v>
      </c>
      <c r="F1332" s="92">
        <v>2</v>
      </c>
      <c r="G1332" s="92">
        <v>15</v>
      </c>
      <c r="H1332" s="68">
        <f t="array" ref="H1332">INDEX('Нормативные затраты по МЗ'!$C$2:$C$132,MATCH(A1332&amp;C1332,'Нормативные затраты по МЗ'!$A$2:$A$132&amp;'Нормативные затраты по МЗ'!$B$2:$B$132,0))</f>
        <v>155.04</v>
      </c>
      <c r="I1332" s="3">
        <f>HLOOKUP($C1332,'Параметры ПФ'!$F$3:$K$4,2,FALSE)</f>
        <v>155.04</v>
      </c>
      <c r="J1332" s="3">
        <f t="shared" si="100"/>
        <v>4961.28</v>
      </c>
      <c r="K1332" s="4">
        <f>IF(J1332&lt;'Параметры ПФ'!$N$7+0.01,'Стандартные программы'!J1332,ROUNDDOWN('Параметры ПФ'!$N$7/IF(H1332=0,I1332,IF(I1332&gt;H1332,H1332,I1332)),0)*IF(H1332=0,I1332,IF(I1332&gt;H1332,H1332,I1332)))</f>
        <v>4961.28</v>
      </c>
      <c r="L1332" s="3">
        <f t="shared" si="101"/>
        <v>74419.199999999997</v>
      </c>
      <c r="M1332" s="25">
        <f>IF(J1332&lt;'Параметры ПФ'!$N$7+0.01,E1332*F1332*G1332,ROUNDDOWN('Параметры ПФ'!$N$7/IF(H1332=0,I1332,IF(I1332&gt;H1332,H1332,I1332)),0)*G1332)</f>
        <v>480</v>
      </c>
      <c r="N1332" s="19">
        <f t="shared" si="102"/>
        <v>0</v>
      </c>
      <c r="O1332" s="66" t="b">
        <f t="shared" si="103"/>
        <v>1</v>
      </c>
      <c r="P1332" s="67">
        <f t="shared" si="104"/>
        <v>72</v>
      </c>
    </row>
    <row r="1333" spans="1:16" x14ac:dyDescent="0.45">
      <c r="A1333" s="90" t="s">
        <v>76</v>
      </c>
      <c r="B1333" s="90" t="s">
        <v>692</v>
      </c>
      <c r="C1333" s="90" t="s">
        <v>2</v>
      </c>
      <c r="D1333" s="91">
        <v>36</v>
      </c>
      <c r="E1333" s="91">
        <v>16</v>
      </c>
      <c r="F1333" s="92">
        <v>2</v>
      </c>
      <c r="G1333" s="92">
        <v>15</v>
      </c>
      <c r="H1333" s="68">
        <f t="array" ref="H1333">INDEX('Нормативные затраты по МЗ'!$C$2:$C$132,MATCH(A1333&amp;C1333,'Нормативные затраты по МЗ'!$A$2:$A$132&amp;'Нормативные затраты по МЗ'!$B$2:$B$132,0))</f>
        <v>155.04</v>
      </c>
      <c r="I1333" s="3">
        <f>HLOOKUP($C1333,'Параметры ПФ'!$F$3:$K$4,2,FALSE)</f>
        <v>155.04</v>
      </c>
      <c r="J1333" s="3">
        <f t="shared" si="100"/>
        <v>4961.28</v>
      </c>
      <c r="K1333" s="4">
        <f>IF(J1333&lt;'Параметры ПФ'!$N$7+0.01,'Стандартные программы'!J1333,ROUNDDOWN('Параметры ПФ'!$N$7/IF(H1333=0,I1333,IF(I1333&gt;H1333,H1333,I1333)),0)*IF(H1333=0,I1333,IF(I1333&gt;H1333,H1333,I1333)))</f>
        <v>4961.28</v>
      </c>
      <c r="L1333" s="3">
        <f t="shared" si="101"/>
        <v>74419.199999999997</v>
      </c>
      <c r="M1333" s="25">
        <f>IF(J1333&lt;'Параметры ПФ'!$N$7+0.01,E1333*F1333*G1333,ROUNDDOWN('Параметры ПФ'!$N$7/IF(H1333=0,I1333,IF(I1333&gt;H1333,H1333,I1333)),0)*G1333)</f>
        <v>480</v>
      </c>
      <c r="N1333" s="19">
        <f t="shared" si="102"/>
        <v>0</v>
      </c>
      <c r="O1333" s="66" t="b">
        <f t="shared" si="103"/>
        <v>1</v>
      </c>
      <c r="P1333" s="67">
        <f t="shared" si="104"/>
        <v>72</v>
      </c>
    </row>
    <row r="1334" spans="1:16" x14ac:dyDescent="0.45">
      <c r="A1334" s="90" t="s">
        <v>76</v>
      </c>
      <c r="B1334" s="90" t="s">
        <v>693</v>
      </c>
      <c r="C1334" s="90" t="s">
        <v>2</v>
      </c>
      <c r="D1334" s="91">
        <v>36</v>
      </c>
      <c r="E1334" s="91">
        <v>16</v>
      </c>
      <c r="F1334" s="92">
        <v>2</v>
      </c>
      <c r="G1334" s="92">
        <v>15</v>
      </c>
      <c r="H1334" s="68">
        <f t="array" ref="H1334">INDEX('Нормативные затраты по МЗ'!$C$2:$C$132,MATCH(A1334&amp;C1334,'Нормативные затраты по МЗ'!$A$2:$A$132&amp;'Нормативные затраты по МЗ'!$B$2:$B$132,0))</f>
        <v>155.04</v>
      </c>
      <c r="I1334" s="3">
        <f>HLOOKUP($C1334,'Параметры ПФ'!$F$3:$K$4,2,FALSE)</f>
        <v>155.04</v>
      </c>
      <c r="J1334" s="3">
        <f t="shared" si="100"/>
        <v>4961.28</v>
      </c>
      <c r="K1334" s="4">
        <f>IF(J1334&lt;'Параметры ПФ'!$N$7+0.01,'Стандартные программы'!J1334,ROUNDDOWN('Параметры ПФ'!$N$7/IF(H1334=0,I1334,IF(I1334&gt;H1334,H1334,I1334)),0)*IF(H1334=0,I1334,IF(I1334&gt;H1334,H1334,I1334)))</f>
        <v>4961.28</v>
      </c>
      <c r="L1334" s="3">
        <f t="shared" si="101"/>
        <v>74419.199999999997</v>
      </c>
      <c r="M1334" s="25">
        <f>IF(J1334&lt;'Параметры ПФ'!$N$7+0.01,E1334*F1334*G1334,ROUNDDOWN('Параметры ПФ'!$N$7/IF(H1334=0,I1334,IF(I1334&gt;H1334,H1334,I1334)),0)*G1334)</f>
        <v>480</v>
      </c>
      <c r="N1334" s="19">
        <f t="shared" si="102"/>
        <v>0</v>
      </c>
      <c r="O1334" s="66" t="b">
        <f t="shared" si="103"/>
        <v>1</v>
      </c>
      <c r="P1334" s="67">
        <f t="shared" si="104"/>
        <v>72</v>
      </c>
    </row>
    <row r="1335" spans="1:16" x14ac:dyDescent="0.45">
      <c r="A1335" s="90" t="s">
        <v>76</v>
      </c>
      <c r="B1335" s="90" t="s">
        <v>694</v>
      </c>
      <c r="C1335" s="90" t="s">
        <v>2</v>
      </c>
      <c r="D1335" s="91">
        <v>36</v>
      </c>
      <c r="E1335" s="91">
        <v>16</v>
      </c>
      <c r="F1335" s="92">
        <v>2</v>
      </c>
      <c r="G1335" s="92">
        <v>15</v>
      </c>
      <c r="H1335" s="68">
        <f t="array" ref="H1335">INDEX('Нормативные затраты по МЗ'!$C$2:$C$132,MATCH(A1335&amp;C1335,'Нормативные затраты по МЗ'!$A$2:$A$132&amp;'Нормативные затраты по МЗ'!$B$2:$B$132,0))</f>
        <v>155.04</v>
      </c>
      <c r="I1335" s="3">
        <f>HLOOKUP($C1335,'Параметры ПФ'!$F$3:$K$4,2,FALSE)</f>
        <v>155.04</v>
      </c>
      <c r="J1335" s="3">
        <f t="shared" si="100"/>
        <v>4961.28</v>
      </c>
      <c r="K1335" s="4">
        <f>IF(J1335&lt;'Параметры ПФ'!$N$7+0.01,'Стандартные программы'!J1335,ROUNDDOWN('Параметры ПФ'!$N$7/IF(H1335=0,I1335,IF(I1335&gt;H1335,H1335,I1335)),0)*IF(H1335=0,I1335,IF(I1335&gt;H1335,H1335,I1335)))</f>
        <v>4961.28</v>
      </c>
      <c r="L1335" s="3">
        <f t="shared" si="101"/>
        <v>74419.199999999997</v>
      </c>
      <c r="M1335" s="25">
        <f>IF(J1335&lt;'Параметры ПФ'!$N$7+0.01,E1335*F1335*G1335,ROUNDDOWN('Параметры ПФ'!$N$7/IF(H1335=0,I1335,IF(I1335&gt;H1335,H1335,I1335)),0)*G1335)</f>
        <v>480</v>
      </c>
      <c r="N1335" s="19">
        <f t="shared" si="102"/>
        <v>0</v>
      </c>
      <c r="O1335" s="66" t="b">
        <f t="shared" si="103"/>
        <v>1</v>
      </c>
      <c r="P1335" s="67">
        <f t="shared" si="104"/>
        <v>72</v>
      </c>
    </row>
    <row r="1336" spans="1:16" x14ac:dyDescent="0.45">
      <c r="A1336" s="90" t="s">
        <v>76</v>
      </c>
      <c r="B1336" s="90" t="s">
        <v>695</v>
      </c>
      <c r="C1336" s="90" t="s">
        <v>2</v>
      </c>
      <c r="D1336" s="91">
        <v>36</v>
      </c>
      <c r="E1336" s="91">
        <v>16</v>
      </c>
      <c r="F1336" s="92">
        <v>2</v>
      </c>
      <c r="G1336" s="92">
        <v>16</v>
      </c>
      <c r="H1336" s="68">
        <f t="array" ref="H1336">INDEX('Нормативные затраты по МЗ'!$C$2:$C$132,MATCH(A1336&amp;C1336,'Нормативные затраты по МЗ'!$A$2:$A$132&amp;'Нормативные затраты по МЗ'!$B$2:$B$132,0))</f>
        <v>155.04</v>
      </c>
      <c r="I1336" s="3">
        <f>HLOOKUP($C1336,'Параметры ПФ'!$F$3:$K$4,2,FALSE)</f>
        <v>155.04</v>
      </c>
      <c r="J1336" s="3">
        <f t="shared" si="100"/>
        <v>4961.28</v>
      </c>
      <c r="K1336" s="4">
        <f>IF(J1336&lt;'Параметры ПФ'!$N$7+0.01,'Стандартные программы'!J1336,ROUNDDOWN('Параметры ПФ'!$N$7/IF(H1336=0,I1336,IF(I1336&gt;H1336,H1336,I1336)),0)*IF(H1336=0,I1336,IF(I1336&gt;H1336,H1336,I1336)))</f>
        <v>4961.28</v>
      </c>
      <c r="L1336" s="3">
        <f t="shared" si="101"/>
        <v>79380.479999999996</v>
      </c>
      <c r="M1336" s="25">
        <f>IF(J1336&lt;'Параметры ПФ'!$N$7+0.01,E1336*F1336*G1336,ROUNDDOWN('Параметры ПФ'!$N$7/IF(H1336=0,I1336,IF(I1336&gt;H1336,H1336,I1336)),0)*G1336)</f>
        <v>512</v>
      </c>
      <c r="N1336" s="19">
        <f t="shared" si="102"/>
        <v>0</v>
      </c>
      <c r="O1336" s="66" t="b">
        <f t="shared" si="103"/>
        <v>1</v>
      </c>
      <c r="P1336" s="67">
        <f t="shared" si="104"/>
        <v>72</v>
      </c>
    </row>
    <row r="1337" spans="1:16" x14ac:dyDescent="0.45">
      <c r="A1337" s="90" t="s">
        <v>76</v>
      </c>
      <c r="B1337" s="90" t="s">
        <v>696</v>
      </c>
      <c r="C1337" s="90" t="s">
        <v>2</v>
      </c>
      <c r="D1337" s="91">
        <v>36</v>
      </c>
      <c r="E1337" s="91">
        <v>16</v>
      </c>
      <c r="F1337" s="92">
        <v>2</v>
      </c>
      <c r="G1337" s="92">
        <v>20</v>
      </c>
      <c r="H1337" s="68">
        <f t="array" ref="H1337">INDEX('Нормативные затраты по МЗ'!$C$2:$C$132,MATCH(A1337&amp;C1337,'Нормативные затраты по МЗ'!$A$2:$A$132&amp;'Нормативные затраты по МЗ'!$B$2:$B$132,0))</f>
        <v>155.04</v>
      </c>
      <c r="I1337" s="3">
        <f>HLOOKUP($C1337,'Параметры ПФ'!$F$3:$K$4,2,FALSE)</f>
        <v>155.04</v>
      </c>
      <c r="J1337" s="3">
        <f t="shared" si="100"/>
        <v>4961.28</v>
      </c>
      <c r="K1337" s="4">
        <f>IF(J1337&lt;'Параметры ПФ'!$N$7+0.01,'Стандартные программы'!J1337,ROUNDDOWN('Параметры ПФ'!$N$7/IF(H1337=0,I1337,IF(I1337&gt;H1337,H1337,I1337)),0)*IF(H1337=0,I1337,IF(I1337&gt;H1337,H1337,I1337)))</f>
        <v>4961.28</v>
      </c>
      <c r="L1337" s="3">
        <f t="shared" si="101"/>
        <v>99225.600000000006</v>
      </c>
      <c r="M1337" s="25">
        <f>IF(J1337&lt;'Параметры ПФ'!$N$7+0.01,E1337*F1337*G1337,ROUNDDOWN('Параметры ПФ'!$N$7/IF(H1337=0,I1337,IF(I1337&gt;H1337,H1337,I1337)),0)*G1337)</f>
        <v>640</v>
      </c>
      <c r="N1337" s="19">
        <f t="shared" si="102"/>
        <v>0</v>
      </c>
      <c r="O1337" s="66" t="b">
        <f t="shared" si="103"/>
        <v>1</v>
      </c>
      <c r="P1337" s="67">
        <f t="shared" si="104"/>
        <v>72</v>
      </c>
    </row>
    <row r="1338" spans="1:16" x14ac:dyDescent="0.45">
      <c r="A1338" s="90" t="s">
        <v>76</v>
      </c>
      <c r="B1338" s="90" t="s">
        <v>697</v>
      </c>
      <c r="C1338" s="90" t="s">
        <v>2</v>
      </c>
      <c r="D1338" s="91">
        <v>36</v>
      </c>
      <c r="E1338" s="91">
        <v>16</v>
      </c>
      <c r="F1338" s="92">
        <v>2</v>
      </c>
      <c r="G1338" s="92">
        <v>16</v>
      </c>
      <c r="H1338" s="68">
        <f t="array" ref="H1338">INDEX('Нормативные затраты по МЗ'!$C$2:$C$132,MATCH(A1338&amp;C1338,'Нормативные затраты по МЗ'!$A$2:$A$132&amp;'Нормативные затраты по МЗ'!$B$2:$B$132,0))</f>
        <v>155.04</v>
      </c>
      <c r="I1338" s="3">
        <f>HLOOKUP($C1338,'Параметры ПФ'!$F$3:$K$4,2,FALSE)</f>
        <v>155.04</v>
      </c>
      <c r="J1338" s="3">
        <f t="shared" si="100"/>
        <v>4961.28</v>
      </c>
      <c r="K1338" s="4">
        <f>IF(J1338&lt;'Параметры ПФ'!$N$7+0.01,'Стандартные программы'!J1338,ROUNDDOWN('Параметры ПФ'!$N$7/IF(H1338=0,I1338,IF(I1338&gt;H1338,H1338,I1338)),0)*IF(H1338=0,I1338,IF(I1338&gt;H1338,H1338,I1338)))</f>
        <v>4961.28</v>
      </c>
      <c r="L1338" s="3">
        <f t="shared" si="101"/>
        <v>79380.479999999996</v>
      </c>
      <c r="M1338" s="25">
        <f>IF(J1338&lt;'Параметры ПФ'!$N$7+0.01,E1338*F1338*G1338,ROUNDDOWN('Параметры ПФ'!$N$7/IF(H1338=0,I1338,IF(I1338&gt;H1338,H1338,I1338)),0)*G1338)</f>
        <v>512</v>
      </c>
      <c r="N1338" s="19">
        <f t="shared" si="102"/>
        <v>0</v>
      </c>
      <c r="O1338" s="66" t="b">
        <f t="shared" si="103"/>
        <v>1</v>
      </c>
      <c r="P1338" s="67">
        <f t="shared" si="104"/>
        <v>72</v>
      </c>
    </row>
    <row r="1339" spans="1:16" x14ac:dyDescent="0.45">
      <c r="A1339" s="90" t="s">
        <v>76</v>
      </c>
      <c r="B1339" s="90" t="s">
        <v>698</v>
      </c>
      <c r="C1339" s="90" t="s">
        <v>2</v>
      </c>
      <c r="D1339" s="91">
        <v>36</v>
      </c>
      <c r="E1339" s="91">
        <v>16</v>
      </c>
      <c r="F1339" s="92">
        <v>2</v>
      </c>
      <c r="G1339" s="92">
        <v>16</v>
      </c>
      <c r="H1339" s="68">
        <f t="array" ref="H1339">INDEX('Нормативные затраты по МЗ'!$C$2:$C$132,MATCH(A1339&amp;C1339,'Нормативные затраты по МЗ'!$A$2:$A$132&amp;'Нормативные затраты по МЗ'!$B$2:$B$132,0))</f>
        <v>155.04</v>
      </c>
      <c r="I1339" s="3">
        <f>HLOOKUP($C1339,'Параметры ПФ'!$F$3:$K$4,2,FALSE)</f>
        <v>155.04</v>
      </c>
      <c r="J1339" s="3">
        <f t="shared" si="100"/>
        <v>4961.28</v>
      </c>
      <c r="K1339" s="4">
        <f>IF(J1339&lt;'Параметры ПФ'!$N$7+0.01,'Стандартные программы'!J1339,ROUNDDOWN('Параметры ПФ'!$N$7/IF(H1339=0,I1339,IF(I1339&gt;H1339,H1339,I1339)),0)*IF(H1339=0,I1339,IF(I1339&gt;H1339,H1339,I1339)))</f>
        <v>4961.28</v>
      </c>
      <c r="L1339" s="3">
        <f t="shared" si="101"/>
        <v>79380.479999999996</v>
      </c>
      <c r="M1339" s="25">
        <f>IF(J1339&lt;'Параметры ПФ'!$N$7+0.01,E1339*F1339*G1339,ROUNDDOWN('Параметры ПФ'!$N$7/IF(H1339=0,I1339,IF(I1339&gt;H1339,H1339,I1339)),0)*G1339)</f>
        <v>512</v>
      </c>
      <c r="N1339" s="19">
        <f t="shared" si="102"/>
        <v>0</v>
      </c>
      <c r="O1339" s="66" t="b">
        <f t="shared" si="103"/>
        <v>1</v>
      </c>
      <c r="P1339" s="67">
        <f t="shared" si="104"/>
        <v>72</v>
      </c>
    </row>
    <row r="1340" spans="1:16" x14ac:dyDescent="0.45">
      <c r="A1340" s="90" t="s">
        <v>76</v>
      </c>
      <c r="B1340" s="90" t="s">
        <v>699</v>
      </c>
      <c r="C1340" s="90" t="s">
        <v>2</v>
      </c>
      <c r="D1340" s="91">
        <v>36</v>
      </c>
      <c r="E1340" s="91">
        <v>16</v>
      </c>
      <c r="F1340" s="92">
        <v>2</v>
      </c>
      <c r="G1340" s="92">
        <v>16</v>
      </c>
      <c r="H1340" s="68">
        <f t="array" ref="H1340">INDEX('Нормативные затраты по МЗ'!$C$2:$C$132,MATCH(A1340&amp;C1340,'Нормативные затраты по МЗ'!$A$2:$A$132&amp;'Нормативные затраты по МЗ'!$B$2:$B$132,0))</f>
        <v>155.04</v>
      </c>
      <c r="I1340" s="3">
        <f>HLOOKUP($C1340,'Параметры ПФ'!$F$3:$K$4,2,FALSE)</f>
        <v>155.04</v>
      </c>
      <c r="J1340" s="3">
        <f t="shared" si="100"/>
        <v>4961.28</v>
      </c>
      <c r="K1340" s="4">
        <f>IF(J1340&lt;'Параметры ПФ'!$N$7+0.01,'Стандартные программы'!J1340,ROUNDDOWN('Параметры ПФ'!$N$7/IF(H1340=0,I1340,IF(I1340&gt;H1340,H1340,I1340)),0)*IF(H1340=0,I1340,IF(I1340&gt;H1340,H1340,I1340)))</f>
        <v>4961.28</v>
      </c>
      <c r="L1340" s="3">
        <f t="shared" si="101"/>
        <v>79380.479999999996</v>
      </c>
      <c r="M1340" s="25">
        <f>IF(J1340&lt;'Параметры ПФ'!$N$7+0.01,E1340*F1340*G1340,ROUNDDOWN('Параметры ПФ'!$N$7/IF(H1340=0,I1340,IF(I1340&gt;H1340,H1340,I1340)),0)*G1340)</f>
        <v>512</v>
      </c>
      <c r="N1340" s="19">
        <f t="shared" si="102"/>
        <v>0</v>
      </c>
      <c r="O1340" s="66" t="b">
        <f t="shared" si="103"/>
        <v>1</v>
      </c>
      <c r="P1340" s="67">
        <f t="shared" si="104"/>
        <v>72</v>
      </c>
    </row>
    <row r="1341" spans="1:16" x14ac:dyDescent="0.45">
      <c r="A1341" s="90" t="s">
        <v>76</v>
      </c>
      <c r="B1341" s="90" t="s">
        <v>700</v>
      </c>
      <c r="C1341" s="90" t="s">
        <v>1</v>
      </c>
      <c r="D1341" s="91">
        <v>36</v>
      </c>
      <c r="E1341" s="91">
        <v>16</v>
      </c>
      <c r="F1341" s="92">
        <v>2</v>
      </c>
      <c r="G1341" s="92">
        <v>20</v>
      </c>
      <c r="H1341" s="68">
        <f t="array" ref="H1341">INDEX('Нормативные затраты по МЗ'!$C$2:$C$132,MATCH(A1341&amp;C1341,'Нормативные затраты по МЗ'!$A$2:$A$132&amp;'Нормативные затраты по МЗ'!$B$2:$B$132,0))</f>
        <v>155.04</v>
      </c>
      <c r="I1341" s="3">
        <f>HLOOKUP($C1341,'Параметры ПФ'!$F$3:$K$4,2,FALSE)</f>
        <v>155.04</v>
      </c>
      <c r="J1341" s="3">
        <f t="shared" si="100"/>
        <v>4961.28</v>
      </c>
      <c r="K1341" s="4">
        <f>IF(J1341&lt;'Параметры ПФ'!$N$7+0.01,'Стандартные программы'!J1341,ROUNDDOWN('Параметры ПФ'!$N$7/IF(H1341=0,I1341,IF(I1341&gt;H1341,H1341,I1341)),0)*IF(H1341=0,I1341,IF(I1341&gt;H1341,H1341,I1341)))</f>
        <v>4961.28</v>
      </c>
      <c r="L1341" s="3">
        <f t="shared" si="101"/>
        <v>99225.600000000006</v>
      </c>
      <c r="M1341" s="25">
        <f>IF(J1341&lt;'Параметры ПФ'!$N$7+0.01,E1341*F1341*G1341,ROUNDDOWN('Параметры ПФ'!$N$7/IF(H1341=0,I1341,IF(I1341&gt;H1341,H1341,I1341)),0)*G1341)</f>
        <v>640</v>
      </c>
      <c r="N1341" s="19">
        <f t="shared" si="102"/>
        <v>0</v>
      </c>
      <c r="O1341" s="66" t="b">
        <f t="shared" si="103"/>
        <v>1</v>
      </c>
      <c r="P1341" s="67">
        <f t="shared" si="104"/>
        <v>72</v>
      </c>
    </row>
    <row r="1342" spans="1:16" x14ac:dyDescent="0.45">
      <c r="A1342" s="90" t="s">
        <v>76</v>
      </c>
      <c r="B1342" s="90" t="s">
        <v>701</v>
      </c>
      <c r="C1342" s="90" t="s">
        <v>1</v>
      </c>
      <c r="D1342" s="91">
        <v>36</v>
      </c>
      <c r="E1342" s="91">
        <v>16</v>
      </c>
      <c r="F1342" s="92">
        <v>2</v>
      </c>
      <c r="G1342" s="92">
        <v>20</v>
      </c>
      <c r="H1342" s="68">
        <f t="array" ref="H1342">INDEX('Нормативные затраты по МЗ'!$C$2:$C$132,MATCH(A1342&amp;C1342,'Нормативные затраты по МЗ'!$A$2:$A$132&amp;'Нормативные затраты по МЗ'!$B$2:$B$132,0))</f>
        <v>155.04</v>
      </c>
      <c r="I1342" s="3">
        <f>HLOOKUP($C1342,'Параметры ПФ'!$F$3:$K$4,2,FALSE)</f>
        <v>155.04</v>
      </c>
      <c r="J1342" s="3">
        <f t="shared" si="100"/>
        <v>4961.28</v>
      </c>
      <c r="K1342" s="4">
        <f>IF(J1342&lt;'Параметры ПФ'!$N$7+0.01,'Стандартные программы'!J1342,ROUNDDOWN('Параметры ПФ'!$N$7/IF(H1342=0,I1342,IF(I1342&gt;H1342,H1342,I1342)),0)*IF(H1342=0,I1342,IF(I1342&gt;H1342,H1342,I1342)))</f>
        <v>4961.28</v>
      </c>
      <c r="L1342" s="3">
        <f t="shared" si="101"/>
        <v>99225.600000000006</v>
      </c>
      <c r="M1342" s="25">
        <f>IF(J1342&lt;'Параметры ПФ'!$N$7+0.01,E1342*F1342*G1342,ROUNDDOWN('Параметры ПФ'!$N$7/IF(H1342=0,I1342,IF(I1342&gt;H1342,H1342,I1342)),0)*G1342)</f>
        <v>640</v>
      </c>
      <c r="N1342" s="19">
        <f t="shared" si="102"/>
        <v>0</v>
      </c>
      <c r="O1342" s="66" t="b">
        <f t="shared" si="103"/>
        <v>1</v>
      </c>
      <c r="P1342" s="67">
        <f t="shared" si="104"/>
        <v>72</v>
      </c>
    </row>
    <row r="1343" spans="1:16" x14ac:dyDescent="0.45">
      <c r="A1343" s="90" t="s">
        <v>76</v>
      </c>
      <c r="B1343" s="90" t="s">
        <v>702</v>
      </c>
      <c r="C1343" s="90" t="s">
        <v>1</v>
      </c>
      <c r="D1343" s="91">
        <v>36</v>
      </c>
      <c r="E1343" s="91">
        <v>16</v>
      </c>
      <c r="F1343" s="92">
        <v>2</v>
      </c>
      <c r="G1343" s="92">
        <v>20</v>
      </c>
      <c r="H1343" s="68">
        <f t="array" ref="H1343">INDEX('Нормативные затраты по МЗ'!$C$2:$C$132,MATCH(A1343&amp;C1343,'Нормативные затраты по МЗ'!$A$2:$A$132&amp;'Нормативные затраты по МЗ'!$B$2:$B$132,0))</f>
        <v>155.04</v>
      </c>
      <c r="I1343" s="3">
        <f>HLOOKUP($C1343,'Параметры ПФ'!$F$3:$K$4,2,FALSE)</f>
        <v>155.04</v>
      </c>
      <c r="J1343" s="3">
        <f t="shared" si="100"/>
        <v>4961.28</v>
      </c>
      <c r="K1343" s="4">
        <f>IF(J1343&lt;'Параметры ПФ'!$N$7+0.01,'Стандартные программы'!J1343,ROUNDDOWN('Параметры ПФ'!$N$7/IF(H1343=0,I1343,IF(I1343&gt;H1343,H1343,I1343)),0)*IF(H1343=0,I1343,IF(I1343&gt;H1343,H1343,I1343)))</f>
        <v>4961.28</v>
      </c>
      <c r="L1343" s="3">
        <f t="shared" si="101"/>
        <v>99225.600000000006</v>
      </c>
      <c r="M1343" s="25">
        <f>IF(J1343&lt;'Параметры ПФ'!$N$7+0.01,E1343*F1343*G1343,ROUNDDOWN('Параметры ПФ'!$N$7/IF(H1343=0,I1343,IF(I1343&gt;H1343,H1343,I1343)),0)*G1343)</f>
        <v>640</v>
      </c>
      <c r="N1343" s="19">
        <f t="shared" si="102"/>
        <v>0</v>
      </c>
      <c r="O1343" s="66" t="b">
        <f t="shared" si="103"/>
        <v>1</v>
      </c>
      <c r="P1343" s="67">
        <f t="shared" si="104"/>
        <v>72</v>
      </c>
    </row>
    <row r="1344" spans="1:16" x14ac:dyDescent="0.45">
      <c r="A1344" s="90" t="s">
        <v>76</v>
      </c>
      <c r="B1344" s="90" t="s">
        <v>703</v>
      </c>
      <c r="C1344" s="90" t="s">
        <v>1</v>
      </c>
      <c r="D1344" s="91">
        <v>36</v>
      </c>
      <c r="E1344" s="91">
        <v>16</v>
      </c>
      <c r="F1344" s="92">
        <v>2</v>
      </c>
      <c r="G1344" s="92">
        <v>20</v>
      </c>
      <c r="H1344" s="68">
        <f t="array" ref="H1344">INDEX('Нормативные затраты по МЗ'!$C$2:$C$132,MATCH(A1344&amp;C1344,'Нормативные затраты по МЗ'!$A$2:$A$132&amp;'Нормативные затраты по МЗ'!$B$2:$B$132,0))</f>
        <v>155.04</v>
      </c>
      <c r="I1344" s="3">
        <f>HLOOKUP($C1344,'Параметры ПФ'!$F$3:$K$4,2,FALSE)</f>
        <v>155.04</v>
      </c>
      <c r="J1344" s="3">
        <f t="shared" si="100"/>
        <v>4961.28</v>
      </c>
      <c r="K1344" s="4">
        <f>IF(J1344&lt;'Параметры ПФ'!$N$7+0.01,'Стандартные программы'!J1344,ROUNDDOWN('Параметры ПФ'!$N$7/IF(H1344=0,I1344,IF(I1344&gt;H1344,H1344,I1344)),0)*IF(H1344=0,I1344,IF(I1344&gt;H1344,H1344,I1344)))</f>
        <v>4961.28</v>
      </c>
      <c r="L1344" s="3">
        <f t="shared" si="101"/>
        <v>99225.600000000006</v>
      </c>
      <c r="M1344" s="25">
        <f>IF(J1344&lt;'Параметры ПФ'!$N$7+0.01,E1344*F1344*G1344,ROUNDDOWN('Параметры ПФ'!$N$7/IF(H1344=0,I1344,IF(I1344&gt;H1344,H1344,I1344)),0)*G1344)</f>
        <v>640</v>
      </c>
      <c r="N1344" s="19">
        <f t="shared" si="102"/>
        <v>0</v>
      </c>
      <c r="O1344" s="66" t="b">
        <f t="shared" si="103"/>
        <v>1</v>
      </c>
      <c r="P1344" s="67">
        <f t="shared" si="104"/>
        <v>72</v>
      </c>
    </row>
    <row r="1345" spans="1:16" x14ac:dyDescent="0.45">
      <c r="A1345" s="90" t="s">
        <v>76</v>
      </c>
      <c r="B1345" s="90" t="s">
        <v>704</v>
      </c>
      <c r="C1345" s="90" t="s">
        <v>1</v>
      </c>
      <c r="D1345" s="91">
        <v>36</v>
      </c>
      <c r="E1345" s="91">
        <v>16</v>
      </c>
      <c r="F1345" s="92">
        <v>2</v>
      </c>
      <c r="G1345" s="92">
        <v>16</v>
      </c>
      <c r="H1345" s="68">
        <f t="array" ref="H1345">INDEX('Нормативные затраты по МЗ'!$C$2:$C$132,MATCH(A1345&amp;C1345,'Нормативные затраты по МЗ'!$A$2:$A$132&amp;'Нормативные затраты по МЗ'!$B$2:$B$132,0))</f>
        <v>155.04</v>
      </c>
      <c r="I1345" s="3">
        <f>HLOOKUP($C1345,'Параметры ПФ'!$F$3:$K$4,2,FALSE)</f>
        <v>155.04</v>
      </c>
      <c r="J1345" s="3">
        <f t="shared" si="100"/>
        <v>4961.28</v>
      </c>
      <c r="K1345" s="4">
        <f>IF(J1345&lt;'Параметры ПФ'!$N$7+0.01,'Стандартные программы'!J1345,ROUNDDOWN('Параметры ПФ'!$N$7/IF(H1345=0,I1345,IF(I1345&gt;H1345,H1345,I1345)),0)*IF(H1345=0,I1345,IF(I1345&gt;H1345,H1345,I1345)))</f>
        <v>4961.28</v>
      </c>
      <c r="L1345" s="3">
        <f t="shared" si="101"/>
        <v>79380.479999999996</v>
      </c>
      <c r="M1345" s="25">
        <f>IF(J1345&lt;'Параметры ПФ'!$N$7+0.01,E1345*F1345*G1345,ROUNDDOWN('Параметры ПФ'!$N$7/IF(H1345=0,I1345,IF(I1345&gt;H1345,H1345,I1345)),0)*G1345)</f>
        <v>512</v>
      </c>
      <c r="N1345" s="19">
        <f t="shared" si="102"/>
        <v>0</v>
      </c>
      <c r="O1345" s="66" t="b">
        <f t="shared" si="103"/>
        <v>1</v>
      </c>
      <c r="P1345" s="67">
        <f t="shared" si="104"/>
        <v>72</v>
      </c>
    </row>
    <row r="1346" spans="1:16" x14ac:dyDescent="0.45">
      <c r="A1346" s="90" t="s">
        <v>76</v>
      </c>
      <c r="B1346" s="90" t="s">
        <v>705</v>
      </c>
      <c r="C1346" s="90" t="s">
        <v>1</v>
      </c>
      <c r="D1346" s="91">
        <v>36</v>
      </c>
      <c r="E1346" s="91">
        <v>16</v>
      </c>
      <c r="F1346" s="92">
        <v>2</v>
      </c>
      <c r="G1346" s="92">
        <v>15</v>
      </c>
      <c r="H1346" s="68">
        <f t="array" ref="H1346">INDEX('Нормативные затраты по МЗ'!$C$2:$C$132,MATCH(A1346&amp;C1346,'Нормативные затраты по МЗ'!$A$2:$A$132&amp;'Нормативные затраты по МЗ'!$B$2:$B$132,0))</f>
        <v>155.04</v>
      </c>
      <c r="I1346" s="3">
        <f>HLOOKUP($C1346,'Параметры ПФ'!$F$3:$K$4,2,FALSE)</f>
        <v>155.04</v>
      </c>
      <c r="J1346" s="3">
        <f t="shared" ref="J1346:J1409" si="105">IF(H1346=0,I1346*F1346*E1346,IF(I1346&gt;H1346,H1346*F1346*E1346,I1346*F1346*E1346))</f>
        <v>4961.28</v>
      </c>
      <c r="K1346" s="4">
        <f>IF(J1346&lt;'Параметры ПФ'!$N$7+0.01,'Стандартные программы'!J1346,ROUNDDOWN('Параметры ПФ'!$N$7/IF(H1346=0,I1346,IF(I1346&gt;H1346,H1346,I1346)),0)*IF(H1346=0,I1346,IF(I1346&gt;H1346,H1346,I1346)))</f>
        <v>4961.28</v>
      </c>
      <c r="L1346" s="3">
        <f t="shared" ref="L1346:L1409" si="106">K1346*G1346</f>
        <v>74419.199999999997</v>
      </c>
      <c r="M1346" s="25">
        <f>IF(J1346&lt;'Параметры ПФ'!$N$7+0.01,E1346*F1346*G1346,ROUNDDOWN('Параметры ПФ'!$N$7/IF(H1346=0,I1346,IF(I1346&gt;H1346,H1346,I1346)),0)*G1346)</f>
        <v>480</v>
      </c>
      <c r="N1346" s="19">
        <f t="shared" ref="N1346:N1409" si="107">IF(H1346=0,I1346*F1346*E1346,IF(I1346&gt;H1346,H1346*F1346*E1346,I1346*F1346*E1346))-K1346</f>
        <v>0</v>
      </c>
      <c r="O1346" s="66" t="b">
        <f t="shared" ref="O1346:O1409" si="108">IF(I1346&gt;=H1346,TRUE,FALSE)</f>
        <v>1</v>
      </c>
      <c r="P1346" s="67">
        <f t="shared" ref="P1346:P1409" si="109">D1346*F1346</f>
        <v>72</v>
      </c>
    </row>
    <row r="1347" spans="1:16" x14ac:dyDescent="0.45">
      <c r="A1347" s="90" t="s">
        <v>76</v>
      </c>
      <c r="B1347" s="90" t="s">
        <v>706</v>
      </c>
      <c r="C1347" s="90" t="s">
        <v>1</v>
      </c>
      <c r="D1347" s="91">
        <v>36</v>
      </c>
      <c r="E1347" s="91">
        <v>16</v>
      </c>
      <c r="F1347" s="92">
        <v>2</v>
      </c>
      <c r="G1347" s="92">
        <v>15</v>
      </c>
      <c r="H1347" s="68">
        <f t="array" ref="H1347">INDEX('Нормативные затраты по МЗ'!$C$2:$C$132,MATCH(A1347&amp;C1347,'Нормативные затраты по МЗ'!$A$2:$A$132&amp;'Нормативные затраты по МЗ'!$B$2:$B$132,0))</f>
        <v>155.04</v>
      </c>
      <c r="I1347" s="3">
        <f>HLOOKUP($C1347,'Параметры ПФ'!$F$3:$K$4,2,FALSE)</f>
        <v>155.04</v>
      </c>
      <c r="J1347" s="3">
        <f t="shared" si="105"/>
        <v>4961.28</v>
      </c>
      <c r="K1347" s="4">
        <f>IF(J1347&lt;'Параметры ПФ'!$N$7+0.01,'Стандартные программы'!J1347,ROUNDDOWN('Параметры ПФ'!$N$7/IF(H1347=0,I1347,IF(I1347&gt;H1347,H1347,I1347)),0)*IF(H1347=0,I1347,IF(I1347&gt;H1347,H1347,I1347)))</f>
        <v>4961.28</v>
      </c>
      <c r="L1347" s="3">
        <f t="shared" si="106"/>
        <v>74419.199999999997</v>
      </c>
      <c r="M1347" s="25">
        <f>IF(J1347&lt;'Параметры ПФ'!$N$7+0.01,E1347*F1347*G1347,ROUNDDOWN('Параметры ПФ'!$N$7/IF(H1347=0,I1347,IF(I1347&gt;H1347,H1347,I1347)),0)*G1347)</f>
        <v>480</v>
      </c>
      <c r="N1347" s="19">
        <f t="shared" si="107"/>
        <v>0</v>
      </c>
      <c r="O1347" s="66" t="b">
        <f t="shared" si="108"/>
        <v>1</v>
      </c>
      <c r="P1347" s="67">
        <f t="shared" si="109"/>
        <v>72</v>
      </c>
    </row>
    <row r="1348" spans="1:16" x14ac:dyDescent="0.45">
      <c r="A1348" s="90" t="s">
        <v>76</v>
      </c>
      <c r="B1348" s="90" t="s">
        <v>707</v>
      </c>
      <c r="C1348" s="90" t="s">
        <v>1</v>
      </c>
      <c r="D1348" s="91">
        <v>36</v>
      </c>
      <c r="E1348" s="91">
        <v>16</v>
      </c>
      <c r="F1348" s="92">
        <v>2</v>
      </c>
      <c r="G1348" s="92">
        <v>16</v>
      </c>
      <c r="H1348" s="68">
        <f t="array" ref="H1348">INDEX('Нормативные затраты по МЗ'!$C$2:$C$132,MATCH(A1348&amp;C1348,'Нормативные затраты по МЗ'!$A$2:$A$132&amp;'Нормативные затраты по МЗ'!$B$2:$B$132,0))</f>
        <v>155.04</v>
      </c>
      <c r="I1348" s="3">
        <f>HLOOKUP($C1348,'Параметры ПФ'!$F$3:$K$4,2,FALSE)</f>
        <v>155.04</v>
      </c>
      <c r="J1348" s="3">
        <f t="shared" si="105"/>
        <v>4961.28</v>
      </c>
      <c r="K1348" s="4">
        <f>IF(J1348&lt;'Параметры ПФ'!$N$7+0.01,'Стандартные программы'!J1348,ROUNDDOWN('Параметры ПФ'!$N$7/IF(H1348=0,I1348,IF(I1348&gt;H1348,H1348,I1348)),0)*IF(H1348=0,I1348,IF(I1348&gt;H1348,H1348,I1348)))</f>
        <v>4961.28</v>
      </c>
      <c r="L1348" s="3">
        <f t="shared" si="106"/>
        <v>79380.479999999996</v>
      </c>
      <c r="M1348" s="25">
        <f>IF(J1348&lt;'Параметры ПФ'!$N$7+0.01,E1348*F1348*G1348,ROUNDDOWN('Параметры ПФ'!$N$7/IF(H1348=0,I1348,IF(I1348&gt;H1348,H1348,I1348)),0)*G1348)</f>
        <v>512</v>
      </c>
      <c r="N1348" s="19">
        <f t="shared" si="107"/>
        <v>0</v>
      </c>
      <c r="O1348" s="66" t="b">
        <f t="shared" si="108"/>
        <v>1</v>
      </c>
      <c r="P1348" s="67">
        <f t="shared" si="109"/>
        <v>72</v>
      </c>
    </row>
    <row r="1349" spans="1:16" x14ac:dyDescent="0.45">
      <c r="A1349" s="90" t="s">
        <v>76</v>
      </c>
      <c r="B1349" s="90" t="s">
        <v>2347</v>
      </c>
      <c r="C1349" s="90" t="s">
        <v>1</v>
      </c>
      <c r="D1349" s="91">
        <v>36</v>
      </c>
      <c r="E1349" s="91">
        <v>16</v>
      </c>
      <c r="F1349" s="92">
        <v>2</v>
      </c>
      <c r="G1349" s="92">
        <v>20</v>
      </c>
      <c r="H1349" s="68">
        <f t="array" ref="H1349">INDEX('Нормативные затраты по МЗ'!$C$2:$C$132,MATCH(A1349&amp;C1349,'Нормативные затраты по МЗ'!$A$2:$A$132&amp;'Нормативные затраты по МЗ'!$B$2:$B$132,0))</f>
        <v>155.04</v>
      </c>
      <c r="I1349" s="3">
        <f>HLOOKUP($C1349,'Параметры ПФ'!$F$3:$K$4,2,FALSE)</f>
        <v>155.04</v>
      </c>
      <c r="J1349" s="3">
        <f t="shared" si="105"/>
        <v>4961.28</v>
      </c>
      <c r="K1349" s="4">
        <f>IF(J1349&lt;'Параметры ПФ'!$N$7+0.01,'Стандартные программы'!J1349,ROUNDDOWN('Параметры ПФ'!$N$7/IF(H1349=0,I1349,IF(I1349&gt;H1349,H1349,I1349)),0)*IF(H1349=0,I1349,IF(I1349&gt;H1349,H1349,I1349)))</f>
        <v>4961.28</v>
      </c>
      <c r="L1349" s="3">
        <f t="shared" si="106"/>
        <v>99225.600000000006</v>
      </c>
      <c r="M1349" s="25">
        <f>IF(J1349&lt;'Параметры ПФ'!$N$7+0.01,E1349*F1349*G1349,ROUNDDOWN('Параметры ПФ'!$N$7/IF(H1349=0,I1349,IF(I1349&gt;H1349,H1349,I1349)),0)*G1349)</f>
        <v>640</v>
      </c>
      <c r="N1349" s="19">
        <f t="shared" si="107"/>
        <v>0</v>
      </c>
      <c r="O1349" s="66" t="b">
        <f t="shared" si="108"/>
        <v>1</v>
      </c>
      <c r="P1349" s="67">
        <f t="shared" si="109"/>
        <v>72</v>
      </c>
    </row>
    <row r="1350" spans="1:16" x14ac:dyDescent="0.45">
      <c r="A1350" s="90" t="s">
        <v>76</v>
      </c>
      <c r="B1350" s="90" t="s">
        <v>2348</v>
      </c>
      <c r="C1350" s="90" t="s">
        <v>1</v>
      </c>
      <c r="D1350" s="91">
        <v>36</v>
      </c>
      <c r="E1350" s="91">
        <v>16</v>
      </c>
      <c r="F1350" s="92">
        <v>2</v>
      </c>
      <c r="G1350" s="92">
        <v>20</v>
      </c>
      <c r="H1350" s="68">
        <f t="array" ref="H1350">INDEX('Нормативные затраты по МЗ'!$C$2:$C$132,MATCH(A1350&amp;C1350,'Нормативные затраты по МЗ'!$A$2:$A$132&amp;'Нормативные затраты по МЗ'!$B$2:$B$132,0))</f>
        <v>155.04</v>
      </c>
      <c r="I1350" s="3">
        <f>HLOOKUP($C1350,'Параметры ПФ'!$F$3:$K$4,2,FALSE)</f>
        <v>155.04</v>
      </c>
      <c r="J1350" s="3">
        <f t="shared" si="105"/>
        <v>4961.28</v>
      </c>
      <c r="K1350" s="4">
        <f>IF(J1350&lt;'Параметры ПФ'!$N$7+0.01,'Стандартные программы'!J1350,ROUNDDOWN('Параметры ПФ'!$N$7/IF(H1350=0,I1350,IF(I1350&gt;H1350,H1350,I1350)),0)*IF(H1350=0,I1350,IF(I1350&gt;H1350,H1350,I1350)))</f>
        <v>4961.28</v>
      </c>
      <c r="L1350" s="3">
        <f t="shared" si="106"/>
        <v>99225.600000000006</v>
      </c>
      <c r="M1350" s="25">
        <f>IF(J1350&lt;'Параметры ПФ'!$N$7+0.01,E1350*F1350*G1350,ROUNDDOWN('Параметры ПФ'!$N$7/IF(H1350=0,I1350,IF(I1350&gt;H1350,H1350,I1350)),0)*G1350)</f>
        <v>640</v>
      </c>
      <c r="N1350" s="19">
        <f t="shared" si="107"/>
        <v>0</v>
      </c>
      <c r="O1350" s="66" t="b">
        <f t="shared" si="108"/>
        <v>1</v>
      </c>
      <c r="P1350" s="67">
        <f t="shared" si="109"/>
        <v>72</v>
      </c>
    </row>
    <row r="1351" spans="1:16" x14ac:dyDescent="0.45">
      <c r="A1351" s="90" t="s">
        <v>76</v>
      </c>
      <c r="B1351" s="90" t="s">
        <v>708</v>
      </c>
      <c r="C1351" s="90" t="s">
        <v>1</v>
      </c>
      <c r="D1351" s="91">
        <v>36</v>
      </c>
      <c r="E1351" s="91">
        <v>16</v>
      </c>
      <c r="F1351" s="92">
        <v>2</v>
      </c>
      <c r="G1351" s="92">
        <v>20</v>
      </c>
      <c r="H1351" s="68">
        <f t="array" ref="H1351">INDEX('Нормативные затраты по МЗ'!$C$2:$C$132,MATCH(A1351&amp;C1351,'Нормативные затраты по МЗ'!$A$2:$A$132&amp;'Нормативные затраты по МЗ'!$B$2:$B$132,0))</f>
        <v>155.04</v>
      </c>
      <c r="I1351" s="3">
        <f>HLOOKUP($C1351,'Параметры ПФ'!$F$3:$K$4,2,FALSE)</f>
        <v>155.04</v>
      </c>
      <c r="J1351" s="3">
        <f t="shared" si="105"/>
        <v>4961.28</v>
      </c>
      <c r="K1351" s="4">
        <f>IF(J1351&lt;'Параметры ПФ'!$N$7+0.01,'Стандартные программы'!J1351,ROUNDDOWN('Параметры ПФ'!$N$7/IF(H1351=0,I1351,IF(I1351&gt;H1351,H1351,I1351)),0)*IF(H1351=0,I1351,IF(I1351&gt;H1351,H1351,I1351)))</f>
        <v>4961.28</v>
      </c>
      <c r="L1351" s="3">
        <f t="shared" si="106"/>
        <v>99225.600000000006</v>
      </c>
      <c r="M1351" s="25">
        <f>IF(J1351&lt;'Параметры ПФ'!$N$7+0.01,E1351*F1351*G1351,ROUNDDOWN('Параметры ПФ'!$N$7/IF(H1351=0,I1351,IF(I1351&gt;H1351,H1351,I1351)),0)*G1351)</f>
        <v>640</v>
      </c>
      <c r="N1351" s="19">
        <f t="shared" si="107"/>
        <v>0</v>
      </c>
      <c r="O1351" s="66" t="b">
        <f t="shared" si="108"/>
        <v>1</v>
      </c>
      <c r="P1351" s="67">
        <f t="shared" si="109"/>
        <v>72</v>
      </c>
    </row>
    <row r="1352" spans="1:16" x14ac:dyDescent="0.45">
      <c r="A1352" s="90" t="s">
        <v>76</v>
      </c>
      <c r="B1352" s="90" t="s">
        <v>709</v>
      </c>
      <c r="C1352" s="90" t="s">
        <v>1</v>
      </c>
      <c r="D1352" s="91">
        <v>36</v>
      </c>
      <c r="E1352" s="91">
        <v>16</v>
      </c>
      <c r="F1352" s="92">
        <v>2</v>
      </c>
      <c r="G1352" s="122">
        <v>20</v>
      </c>
      <c r="H1352" s="68">
        <f t="array" ref="H1352">INDEX('Нормативные затраты по МЗ'!$C$2:$C$132,MATCH(A1352&amp;C1352,'Нормативные затраты по МЗ'!$A$2:$A$132&amp;'Нормативные затраты по МЗ'!$B$2:$B$132,0))</f>
        <v>155.04</v>
      </c>
      <c r="I1352" s="3">
        <f>HLOOKUP($C1352,'Параметры ПФ'!$F$3:$K$4,2,FALSE)</f>
        <v>155.04</v>
      </c>
      <c r="J1352" s="3">
        <f t="shared" si="105"/>
        <v>4961.28</v>
      </c>
      <c r="K1352" s="4">
        <f>IF(J1352&lt;'Параметры ПФ'!$N$7+0.01,'Стандартные программы'!J1352,ROUNDDOWN('Параметры ПФ'!$N$7/IF(H1352=0,I1352,IF(I1352&gt;H1352,H1352,I1352)),0)*IF(H1352=0,I1352,IF(I1352&gt;H1352,H1352,I1352)))</f>
        <v>4961.28</v>
      </c>
      <c r="L1352" s="3">
        <f t="shared" si="106"/>
        <v>99225.600000000006</v>
      </c>
      <c r="M1352" s="25">
        <f>IF(J1352&lt;'Параметры ПФ'!$N$7+0.01,E1352*F1352*G1352,ROUNDDOWN('Параметры ПФ'!$N$7/IF(H1352=0,I1352,IF(I1352&gt;H1352,H1352,I1352)),0)*G1352)</f>
        <v>640</v>
      </c>
      <c r="N1352" s="19">
        <f t="shared" si="107"/>
        <v>0</v>
      </c>
      <c r="O1352" s="66" t="b">
        <f t="shared" si="108"/>
        <v>1</v>
      </c>
      <c r="P1352" s="67">
        <f t="shared" si="109"/>
        <v>72</v>
      </c>
    </row>
    <row r="1353" spans="1:16" x14ac:dyDescent="0.45">
      <c r="A1353" s="90" t="s">
        <v>76</v>
      </c>
      <c r="B1353" s="90" t="s">
        <v>710</v>
      </c>
      <c r="C1353" s="90" t="s">
        <v>1</v>
      </c>
      <c r="D1353" s="91">
        <v>36</v>
      </c>
      <c r="E1353" s="91">
        <v>16</v>
      </c>
      <c r="F1353" s="92">
        <v>2</v>
      </c>
      <c r="G1353" s="122">
        <v>20</v>
      </c>
      <c r="H1353" s="68">
        <f t="array" ref="H1353">INDEX('Нормативные затраты по МЗ'!$C$2:$C$132,MATCH(A1353&amp;C1353,'Нормативные затраты по МЗ'!$A$2:$A$132&amp;'Нормативные затраты по МЗ'!$B$2:$B$132,0))</f>
        <v>155.04</v>
      </c>
      <c r="I1353" s="3">
        <f>HLOOKUP($C1353,'Параметры ПФ'!$F$3:$K$4,2,FALSE)</f>
        <v>155.04</v>
      </c>
      <c r="J1353" s="3">
        <f t="shared" si="105"/>
        <v>4961.28</v>
      </c>
      <c r="K1353" s="4">
        <f>IF(J1353&lt;'Параметры ПФ'!$N$7+0.01,'Стандартные программы'!J1353,ROUNDDOWN('Параметры ПФ'!$N$7/IF(H1353=0,I1353,IF(I1353&gt;H1353,H1353,I1353)),0)*IF(H1353=0,I1353,IF(I1353&gt;H1353,H1353,I1353)))</f>
        <v>4961.28</v>
      </c>
      <c r="L1353" s="3">
        <f t="shared" si="106"/>
        <v>99225.600000000006</v>
      </c>
      <c r="M1353" s="25">
        <f>IF(J1353&lt;'Параметры ПФ'!$N$7+0.01,E1353*F1353*G1353,ROUNDDOWN('Параметры ПФ'!$N$7/IF(H1353=0,I1353,IF(I1353&gt;H1353,H1353,I1353)),0)*G1353)</f>
        <v>640</v>
      </c>
      <c r="N1353" s="19">
        <f t="shared" si="107"/>
        <v>0</v>
      </c>
      <c r="O1353" s="66" t="b">
        <f t="shared" si="108"/>
        <v>1</v>
      </c>
      <c r="P1353" s="67">
        <f t="shared" si="109"/>
        <v>72</v>
      </c>
    </row>
    <row r="1354" spans="1:16" x14ac:dyDescent="0.45">
      <c r="A1354" s="90" t="s">
        <v>76</v>
      </c>
      <c r="B1354" s="90" t="s">
        <v>711</v>
      </c>
      <c r="C1354" s="90" t="s">
        <v>1</v>
      </c>
      <c r="D1354" s="91">
        <v>36</v>
      </c>
      <c r="E1354" s="91">
        <v>16</v>
      </c>
      <c r="F1354" s="92">
        <v>2</v>
      </c>
      <c r="G1354" s="122">
        <v>20</v>
      </c>
      <c r="H1354" s="68">
        <f t="array" ref="H1354">INDEX('Нормативные затраты по МЗ'!$C$2:$C$132,MATCH(A1354&amp;C1354,'Нормативные затраты по МЗ'!$A$2:$A$132&amp;'Нормативные затраты по МЗ'!$B$2:$B$132,0))</f>
        <v>155.04</v>
      </c>
      <c r="I1354" s="3">
        <f>HLOOKUP($C1354,'Параметры ПФ'!$F$3:$K$4,2,FALSE)</f>
        <v>155.04</v>
      </c>
      <c r="J1354" s="3">
        <f t="shared" si="105"/>
        <v>4961.28</v>
      </c>
      <c r="K1354" s="4">
        <f>IF(J1354&lt;'Параметры ПФ'!$N$7+0.01,'Стандартные программы'!J1354,ROUNDDOWN('Параметры ПФ'!$N$7/IF(H1354=0,I1354,IF(I1354&gt;H1354,H1354,I1354)),0)*IF(H1354=0,I1354,IF(I1354&gt;H1354,H1354,I1354)))</f>
        <v>4961.28</v>
      </c>
      <c r="L1354" s="3">
        <f t="shared" si="106"/>
        <v>99225.600000000006</v>
      </c>
      <c r="M1354" s="25">
        <f>IF(J1354&lt;'Параметры ПФ'!$N$7+0.01,E1354*F1354*G1354,ROUNDDOWN('Параметры ПФ'!$N$7/IF(H1354=0,I1354,IF(I1354&gt;H1354,H1354,I1354)),0)*G1354)</f>
        <v>640</v>
      </c>
      <c r="N1354" s="19">
        <f t="shared" si="107"/>
        <v>0</v>
      </c>
      <c r="O1354" s="66" t="b">
        <f t="shared" si="108"/>
        <v>1</v>
      </c>
      <c r="P1354" s="67">
        <f t="shared" si="109"/>
        <v>72</v>
      </c>
    </row>
    <row r="1355" spans="1:16" x14ac:dyDescent="0.45">
      <c r="A1355" s="90" t="s">
        <v>76</v>
      </c>
      <c r="B1355" s="90" t="s">
        <v>712</v>
      </c>
      <c r="C1355" s="90" t="s">
        <v>1</v>
      </c>
      <c r="D1355" s="91">
        <v>36</v>
      </c>
      <c r="E1355" s="91">
        <v>16</v>
      </c>
      <c r="F1355" s="92">
        <v>2</v>
      </c>
      <c r="G1355" s="122">
        <v>20</v>
      </c>
      <c r="H1355" s="68">
        <f t="array" ref="H1355">INDEX('Нормативные затраты по МЗ'!$C$2:$C$132,MATCH(A1355&amp;C1355,'Нормативные затраты по МЗ'!$A$2:$A$132&amp;'Нормативные затраты по МЗ'!$B$2:$B$132,0))</f>
        <v>155.04</v>
      </c>
      <c r="I1355" s="3">
        <f>HLOOKUP($C1355,'Параметры ПФ'!$F$3:$K$4,2,FALSE)</f>
        <v>155.04</v>
      </c>
      <c r="J1355" s="3">
        <f t="shared" si="105"/>
        <v>4961.28</v>
      </c>
      <c r="K1355" s="4">
        <f>IF(J1355&lt;'Параметры ПФ'!$N$7+0.01,'Стандартные программы'!J1355,ROUNDDOWN('Параметры ПФ'!$N$7/IF(H1355=0,I1355,IF(I1355&gt;H1355,H1355,I1355)),0)*IF(H1355=0,I1355,IF(I1355&gt;H1355,H1355,I1355)))</f>
        <v>4961.28</v>
      </c>
      <c r="L1355" s="3">
        <f t="shared" si="106"/>
        <v>99225.600000000006</v>
      </c>
      <c r="M1355" s="25">
        <f>IF(J1355&lt;'Параметры ПФ'!$N$7+0.01,E1355*F1355*G1355,ROUNDDOWN('Параметры ПФ'!$N$7/IF(H1355=0,I1355,IF(I1355&gt;H1355,H1355,I1355)),0)*G1355)</f>
        <v>640</v>
      </c>
      <c r="N1355" s="19">
        <f t="shared" si="107"/>
        <v>0</v>
      </c>
      <c r="O1355" s="66" t="b">
        <f t="shared" si="108"/>
        <v>1</v>
      </c>
      <c r="P1355" s="67">
        <f t="shared" si="109"/>
        <v>72</v>
      </c>
    </row>
    <row r="1356" spans="1:16" x14ac:dyDescent="0.45">
      <c r="A1356" s="90" t="s">
        <v>76</v>
      </c>
      <c r="B1356" s="90" t="s">
        <v>713</v>
      </c>
      <c r="C1356" s="90" t="s">
        <v>1</v>
      </c>
      <c r="D1356" s="91">
        <v>36</v>
      </c>
      <c r="E1356" s="91">
        <v>16</v>
      </c>
      <c r="F1356" s="92">
        <v>2</v>
      </c>
      <c r="G1356" s="122">
        <v>20</v>
      </c>
      <c r="H1356" s="68">
        <f t="array" ref="H1356">INDEX('Нормативные затраты по МЗ'!$C$2:$C$132,MATCH(A1356&amp;C1356,'Нормативные затраты по МЗ'!$A$2:$A$132&amp;'Нормативные затраты по МЗ'!$B$2:$B$132,0))</f>
        <v>155.04</v>
      </c>
      <c r="I1356" s="3">
        <f>HLOOKUP($C1356,'Параметры ПФ'!$F$3:$K$4,2,FALSE)</f>
        <v>155.04</v>
      </c>
      <c r="J1356" s="3">
        <f t="shared" si="105"/>
        <v>4961.28</v>
      </c>
      <c r="K1356" s="4">
        <f>IF(J1356&lt;'Параметры ПФ'!$N$7+0.01,'Стандартные программы'!J1356,ROUNDDOWN('Параметры ПФ'!$N$7/IF(H1356=0,I1356,IF(I1356&gt;H1356,H1356,I1356)),0)*IF(H1356=0,I1356,IF(I1356&gt;H1356,H1356,I1356)))</f>
        <v>4961.28</v>
      </c>
      <c r="L1356" s="3">
        <f t="shared" si="106"/>
        <v>99225.600000000006</v>
      </c>
      <c r="M1356" s="25">
        <f>IF(J1356&lt;'Параметры ПФ'!$N$7+0.01,E1356*F1356*G1356,ROUNDDOWN('Параметры ПФ'!$N$7/IF(H1356=0,I1356,IF(I1356&gt;H1356,H1356,I1356)),0)*G1356)</f>
        <v>640</v>
      </c>
      <c r="N1356" s="19">
        <f t="shared" si="107"/>
        <v>0</v>
      </c>
      <c r="O1356" s="66" t="b">
        <f t="shared" si="108"/>
        <v>1</v>
      </c>
      <c r="P1356" s="67">
        <f t="shared" si="109"/>
        <v>72</v>
      </c>
    </row>
    <row r="1357" spans="1:16" x14ac:dyDescent="0.45">
      <c r="A1357" s="90" t="s">
        <v>76</v>
      </c>
      <c r="B1357" s="90" t="s">
        <v>714</v>
      </c>
      <c r="C1357" s="90" t="s">
        <v>1</v>
      </c>
      <c r="D1357" s="91">
        <v>36</v>
      </c>
      <c r="E1357" s="91">
        <v>16</v>
      </c>
      <c r="F1357" s="92">
        <v>2</v>
      </c>
      <c r="G1357" s="122">
        <v>20</v>
      </c>
      <c r="H1357" s="68">
        <f t="array" ref="H1357">INDEX('Нормативные затраты по МЗ'!$C$2:$C$132,MATCH(A1357&amp;C1357,'Нормативные затраты по МЗ'!$A$2:$A$132&amp;'Нормативные затраты по МЗ'!$B$2:$B$132,0))</f>
        <v>155.04</v>
      </c>
      <c r="I1357" s="3">
        <f>HLOOKUP($C1357,'Параметры ПФ'!$F$3:$K$4,2,FALSE)</f>
        <v>155.04</v>
      </c>
      <c r="J1357" s="3">
        <f t="shared" si="105"/>
        <v>4961.28</v>
      </c>
      <c r="K1357" s="4">
        <f>IF(J1357&lt;'Параметры ПФ'!$N$7+0.01,'Стандартные программы'!J1357,ROUNDDOWN('Параметры ПФ'!$N$7/IF(H1357=0,I1357,IF(I1357&gt;H1357,H1357,I1357)),0)*IF(H1357=0,I1357,IF(I1357&gt;H1357,H1357,I1357)))</f>
        <v>4961.28</v>
      </c>
      <c r="L1357" s="3">
        <f t="shared" si="106"/>
        <v>99225.600000000006</v>
      </c>
      <c r="M1357" s="25">
        <f>IF(J1357&lt;'Параметры ПФ'!$N$7+0.01,E1357*F1357*G1357,ROUNDDOWN('Параметры ПФ'!$N$7/IF(H1357=0,I1357,IF(I1357&gt;H1357,H1357,I1357)),0)*G1357)</f>
        <v>640</v>
      </c>
      <c r="N1357" s="19">
        <f t="shared" si="107"/>
        <v>0</v>
      </c>
      <c r="O1357" s="66" t="b">
        <f t="shared" si="108"/>
        <v>1</v>
      </c>
      <c r="P1357" s="67">
        <f t="shared" si="109"/>
        <v>72</v>
      </c>
    </row>
    <row r="1358" spans="1:16" x14ac:dyDescent="0.45">
      <c r="A1358" s="90" t="s">
        <v>76</v>
      </c>
      <c r="B1358" s="90" t="s">
        <v>715</v>
      </c>
      <c r="C1358" s="90" t="s">
        <v>1</v>
      </c>
      <c r="D1358" s="91">
        <v>36</v>
      </c>
      <c r="E1358" s="91">
        <v>16</v>
      </c>
      <c r="F1358" s="92">
        <v>2</v>
      </c>
      <c r="G1358" s="122">
        <v>20</v>
      </c>
      <c r="H1358" s="68">
        <f t="array" ref="H1358">INDEX('Нормативные затраты по МЗ'!$C$2:$C$132,MATCH(A1358&amp;C1358,'Нормативные затраты по МЗ'!$A$2:$A$132&amp;'Нормативные затраты по МЗ'!$B$2:$B$132,0))</f>
        <v>155.04</v>
      </c>
      <c r="I1358" s="3">
        <f>HLOOKUP($C1358,'Параметры ПФ'!$F$3:$K$4,2,FALSE)</f>
        <v>155.04</v>
      </c>
      <c r="J1358" s="3">
        <f t="shared" si="105"/>
        <v>4961.28</v>
      </c>
      <c r="K1358" s="4">
        <f>IF(J1358&lt;'Параметры ПФ'!$N$7+0.01,'Стандартные программы'!J1358,ROUNDDOWN('Параметры ПФ'!$N$7/IF(H1358=0,I1358,IF(I1358&gt;H1358,H1358,I1358)),0)*IF(H1358=0,I1358,IF(I1358&gt;H1358,H1358,I1358)))</f>
        <v>4961.28</v>
      </c>
      <c r="L1358" s="3">
        <f t="shared" si="106"/>
        <v>99225.600000000006</v>
      </c>
      <c r="M1358" s="25">
        <f>IF(J1358&lt;'Параметры ПФ'!$N$7+0.01,E1358*F1358*G1358,ROUNDDOWN('Параметры ПФ'!$N$7/IF(H1358=0,I1358,IF(I1358&gt;H1358,H1358,I1358)),0)*G1358)</f>
        <v>640</v>
      </c>
      <c r="N1358" s="19">
        <f t="shared" si="107"/>
        <v>0</v>
      </c>
      <c r="O1358" s="66" t="b">
        <f t="shared" si="108"/>
        <v>1</v>
      </c>
      <c r="P1358" s="67">
        <f t="shared" si="109"/>
        <v>72</v>
      </c>
    </row>
    <row r="1359" spans="1:16" x14ac:dyDescent="0.45">
      <c r="A1359" s="90" t="s">
        <v>76</v>
      </c>
      <c r="B1359" s="90" t="s">
        <v>716</v>
      </c>
      <c r="C1359" s="90" t="s">
        <v>1</v>
      </c>
      <c r="D1359" s="91">
        <v>36</v>
      </c>
      <c r="E1359" s="91">
        <v>16</v>
      </c>
      <c r="F1359" s="92">
        <v>2</v>
      </c>
      <c r="G1359" s="122">
        <v>20</v>
      </c>
      <c r="H1359" s="68">
        <f t="array" ref="H1359">INDEX('Нормативные затраты по МЗ'!$C$2:$C$132,MATCH(A1359&amp;C1359,'Нормативные затраты по МЗ'!$A$2:$A$132&amp;'Нормативные затраты по МЗ'!$B$2:$B$132,0))</f>
        <v>155.04</v>
      </c>
      <c r="I1359" s="3">
        <f>HLOOKUP($C1359,'Параметры ПФ'!$F$3:$K$4,2,FALSE)</f>
        <v>155.04</v>
      </c>
      <c r="J1359" s="3">
        <f t="shared" si="105"/>
        <v>4961.28</v>
      </c>
      <c r="K1359" s="4">
        <f>IF(J1359&lt;'Параметры ПФ'!$N$7+0.01,'Стандартные программы'!J1359,ROUNDDOWN('Параметры ПФ'!$N$7/IF(H1359=0,I1359,IF(I1359&gt;H1359,H1359,I1359)),0)*IF(H1359=0,I1359,IF(I1359&gt;H1359,H1359,I1359)))</f>
        <v>4961.28</v>
      </c>
      <c r="L1359" s="3">
        <f t="shared" si="106"/>
        <v>99225.600000000006</v>
      </c>
      <c r="M1359" s="25">
        <f>IF(J1359&lt;'Параметры ПФ'!$N$7+0.01,E1359*F1359*G1359,ROUNDDOWN('Параметры ПФ'!$N$7/IF(H1359=0,I1359,IF(I1359&gt;H1359,H1359,I1359)),0)*G1359)</f>
        <v>640</v>
      </c>
      <c r="N1359" s="19">
        <f t="shared" si="107"/>
        <v>0</v>
      </c>
      <c r="O1359" s="66" t="b">
        <f t="shared" si="108"/>
        <v>1</v>
      </c>
      <c r="P1359" s="67">
        <f t="shared" si="109"/>
        <v>72</v>
      </c>
    </row>
    <row r="1360" spans="1:16" x14ac:dyDescent="0.45">
      <c r="A1360" s="90" t="s">
        <v>76</v>
      </c>
      <c r="B1360" s="90" t="s">
        <v>717</v>
      </c>
      <c r="C1360" s="90" t="s">
        <v>1</v>
      </c>
      <c r="D1360" s="91">
        <v>36</v>
      </c>
      <c r="E1360" s="91">
        <v>16</v>
      </c>
      <c r="F1360" s="92">
        <v>2</v>
      </c>
      <c r="G1360" s="122">
        <v>19</v>
      </c>
      <c r="H1360" s="68">
        <f t="array" ref="H1360">INDEX('Нормативные затраты по МЗ'!$C$2:$C$132,MATCH(A1360&amp;C1360,'Нормативные затраты по МЗ'!$A$2:$A$132&amp;'Нормативные затраты по МЗ'!$B$2:$B$132,0))</f>
        <v>155.04</v>
      </c>
      <c r="I1360" s="3">
        <f>HLOOKUP($C1360,'Параметры ПФ'!$F$3:$K$4,2,FALSE)</f>
        <v>155.04</v>
      </c>
      <c r="J1360" s="3">
        <f t="shared" si="105"/>
        <v>4961.28</v>
      </c>
      <c r="K1360" s="4">
        <f>IF(J1360&lt;'Параметры ПФ'!$N$7+0.01,'Стандартные программы'!J1360,ROUNDDOWN('Параметры ПФ'!$N$7/IF(H1360=0,I1360,IF(I1360&gt;H1360,H1360,I1360)),0)*IF(H1360=0,I1360,IF(I1360&gt;H1360,H1360,I1360)))</f>
        <v>4961.28</v>
      </c>
      <c r="L1360" s="3">
        <f t="shared" si="106"/>
        <v>94264.320000000007</v>
      </c>
      <c r="M1360" s="25">
        <f>IF(J1360&lt;'Параметры ПФ'!$N$7+0.01,E1360*F1360*G1360,ROUNDDOWN('Параметры ПФ'!$N$7/IF(H1360=0,I1360,IF(I1360&gt;H1360,H1360,I1360)),0)*G1360)</f>
        <v>608</v>
      </c>
      <c r="N1360" s="19">
        <f t="shared" si="107"/>
        <v>0</v>
      </c>
      <c r="O1360" s="66" t="b">
        <f t="shared" si="108"/>
        <v>1</v>
      </c>
      <c r="P1360" s="67">
        <f t="shared" si="109"/>
        <v>72</v>
      </c>
    </row>
    <row r="1361" spans="1:16" x14ac:dyDescent="0.45">
      <c r="A1361" s="90" t="s">
        <v>76</v>
      </c>
      <c r="B1361" s="90" t="s">
        <v>718</v>
      </c>
      <c r="C1361" s="90" t="s">
        <v>1</v>
      </c>
      <c r="D1361" s="91">
        <v>36</v>
      </c>
      <c r="E1361" s="91">
        <v>16</v>
      </c>
      <c r="F1361" s="92">
        <v>2</v>
      </c>
      <c r="G1361" s="92">
        <v>20</v>
      </c>
      <c r="H1361" s="68">
        <f t="array" ref="H1361">INDEX('Нормативные затраты по МЗ'!$C$2:$C$132,MATCH(A1361&amp;C1361,'Нормативные затраты по МЗ'!$A$2:$A$132&amp;'Нормативные затраты по МЗ'!$B$2:$B$132,0))</f>
        <v>155.04</v>
      </c>
      <c r="I1361" s="3">
        <f>HLOOKUP($C1361,'Параметры ПФ'!$F$3:$K$4,2,FALSE)</f>
        <v>155.04</v>
      </c>
      <c r="J1361" s="3">
        <f t="shared" si="105"/>
        <v>4961.28</v>
      </c>
      <c r="K1361" s="4">
        <f>IF(J1361&lt;'Параметры ПФ'!$N$7+0.01,'Стандартные программы'!J1361,ROUNDDOWN('Параметры ПФ'!$N$7/IF(H1361=0,I1361,IF(I1361&gt;H1361,H1361,I1361)),0)*IF(H1361=0,I1361,IF(I1361&gt;H1361,H1361,I1361)))</f>
        <v>4961.28</v>
      </c>
      <c r="L1361" s="3">
        <f t="shared" si="106"/>
        <v>99225.600000000006</v>
      </c>
      <c r="M1361" s="25">
        <f>IF(J1361&lt;'Параметры ПФ'!$N$7+0.01,E1361*F1361*G1361,ROUNDDOWN('Параметры ПФ'!$N$7/IF(H1361=0,I1361,IF(I1361&gt;H1361,H1361,I1361)),0)*G1361)</f>
        <v>640</v>
      </c>
      <c r="N1361" s="19">
        <f t="shared" si="107"/>
        <v>0</v>
      </c>
      <c r="O1361" s="66" t="b">
        <f t="shared" si="108"/>
        <v>1</v>
      </c>
      <c r="P1361" s="67">
        <f t="shared" si="109"/>
        <v>72</v>
      </c>
    </row>
    <row r="1362" spans="1:16" x14ac:dyDescent="0.45">
      <c r="A1362" s="90" t="s">
        <v>76</v>
      </c>
      <c r="B1362" s="90" t="s">
        <v>719</v>
      </c>
      <c r="C1362" s="90" t="s">
        <v>1</v>
      </c>
      <c r="D1362" s="91">
        <v>36</v>
      </c>
      <c r="E1362" s="91">
        <v>16</v>
      </c>
      <c r="F1362" s="92">
        <v>2</v>
      </c>
      <c r="G1362" s="122">
        <v>20</v>
      </c>
      <c r="H1362" s="68">
        <f t="array" ref="H1362">INDEX('Нормативные затраты по МЗ'!$C$2:$C$132,MATCH(A1362&amp;C1362,'Нормативные затраты по МЗ'!$A$2:$A$132&amp;'Нормативные затраты по МЗ'!$B$2:$B$132,0))</f>
        <v>155.04</v>
      </c>
      <c r="I1362" s="3">
        <f>HLOOKUP($C1362,'Параметры ПФ'!$F$3:$K$4,2,FALSE)</f>
        <v>155.04</v>
      </c>
      <c r="J1362" s="3">
        <f t="shared" si="105"/>
        <v>4961.28</v>
      </c>
      <c r="K1362" s="4">
        <f>IF(J1362&lt;'Параметры ПФ'!$N$7+0.01,'Стандартные программы'!J1362,ROUNDDOWN('Параметры ПФ'!$N$7/IF(H1362=0,I1362,IF(I1362&gt;H1362,H1362,I1362)),0)*IF(H1362=0,I1362,IF(I1362&gt;H1362,H1362,I1362)))</f>
        <v>4961.28</v>
      </c>
      <c r="L1362" s="3">
        <f t="shared" si="106"/>
        <v>99225.600000000006</v>
      </c>
      <c r="M1362" s="25">
        <f>IF(J1362&lt;'Параметры ПФ'!$N$7+0.01,E1362*F1362*G1362,ROUNDDOWN('Параметры ПФ'!$N$7/IF(H1362=0,I1362,IF(I1362&gt;H1362,H1362,I1362)),0)*G1362)</f>
        <v>640</v>
      </c>
      <c r="N1362" s="19">
        <f t="shared" si="107"/>
        <v>0</v>
      </c>
      <c r="O1362" s="66" t="b">
        <f t="shared" si="108"/>
        <v>1</v>
      </c>
      <c r="P1362" s="67">
        <f t="shared" si="109"/>
        <v>72</v>
      </c>
    </row>
    <row r="1363" spans="1:16" x14ac:dyDescent="0.45">
      <c r="A1363" s="90" t="s">
        <v>77</v>
      </c>
      <c r="B1363" s="90" t="s">
        <v>720</v>
      </c>
      <c r="C1363" s="90" t="s">
        <v>2</v>
      </c>
      <c r="D1363" s="91">
        <v>36</v>
      </c>
      <c r="E1363" s="91">
        <v>20</v>
      </c>
      <c r="F1363" s="92">
        <v>2</v>
      </c>
      <c r="G1363" s="92">
        <v>15</v>
      </c>
      <c r="H1363" s="68">
        <f t="array" ref="H1363">INDEX('Нормативные затраты по МЗ'!$C$2:$C$132,MATCH(A1363&amp;C1363,'Нормативные затраты по МЗ'!$A$2:$A$132&amp;'Нормативные затраты по МЗ'!$B$2:$B$132,0))</f>
        <v>131.44999999999999</v>
      </c>
      <c r="I1363" s="3">
        <f>HLOOKUP($C1363,'Параметры ПФ'!$F$3:$K$4,2,FALSE)</f>
        <v>155.04</v>
      </c>
      <c r="J1363" s="3">
        <f t="shared" si="105"/>
        <v>5258</v>
      </c>
      <c r="K1363" s="4">
        <f>IF(J1363&lt;'Параметры ПФ'!$N$7+0.01,'Стандартные программы'!J1363,ROUNDDOWN('Параметры ПФ'!$N$7/IF(H1363=0,I1363,IF(I1363&gt;H1363,H1363,I1363)),0)*IF(H1363=0,I1363,IF(I1363&gt;H1363,H1363,I1363)))</f>
        <v>5258</v>
      </c>
      <c r="L1363" s="3">
        <f t="shared" si="106"/>
        <v>78870</v>
      </c>
      <c r="M1363" s="25">
        <f>IF(J1363&lt;'Параметры ПФ'!$N$7+0.01,E1363*F1363*G1363,ROUNDDOWN('Параметры ПФ'!$N$7/IF(H1363=0,I1363,IF(I1363&gt;H1363,H1363,I1363)),0)*G1363)</f>
        <v>600</v>
      </c>
      <c r="N1363" s="19">
        <f t="shared" si="107"/>
        <v>0</v>
      </c>
      <c r="O1363" s="66" t="b">
        <f t="shared" si="108"/>
        <v>1</v>
      </c>
      <c r="P1363" s="67">
        <f t="shared" si="109"/>
        <v>72</v>
      </c>
    </row>
    <row r="1364" spans="1:16" x14ac:dyDescent="0.45">
      <c r="A1364" s="90" t="s">
        <v>77</v>
      </c>
      <c r="B1364" s="90" t="s">
        <v>721</v>
      </c>
      <c r="C1364" s="90" t="s">
        <v>1</v>
      </c>
      <c r="D1364" s="91">
        <v>36</v>
      </c>
      <c r="E1364" s="91">
        <v>20</v>
      </c>
      <c r="F1364" s="92">
        <v>2</v>
      </c>
      <c r="G1364" s="92">
        <v>40</v>
      </c>
      <c r="H1364" s="68">
        <f t="array" ref="H1364">INDEX('Нормативные затраты по МЗ'!$C$2:$C$132,MATCH(A1364&amp;C1364,'Нормативные затраты по МЗ'!$A$2:$A$132&amp;'Нормативные затраты по МЗ'!$B$2:$B$132,0))</f>
        <v>131.44999999999999</v>
      </c>
      <c r="I1364" s="3">
        <f>HLOOKUP($C1364,'Параметры ПФ'!$F$3:$K$4,2,FALSE)</f>
        <v>155.04</v>
      </c>
      <c r="J1364" s="3">
        <f t="shared" si="105"/>
        <v>5258</v>
      </c>
      <c r="K1364" s="4">
        <f>IF(J1364&lt;'Параметры ПФ'!$N$7+0.01,'Стандартные программы'!J1364,ROUNDDOWN('Параметры ПФ'!$N$7/IF(H1364=0,I1364,IF(I1364&gt;H1364,H1364,I1364)),0)*IF(H1364=0,I1364,IF(I1364&gt;H1364,H1364,I1364)))</f>
        <v>5258</v>
      </c>
      <c r="L1364" s="3">
        <f t="shared" si="106"/>
        <v>210320</v>
      </c>
      <c r="M1364" s="25">
        <f>IF(J1364&lt;'Параметры ПФ'!$N$7+0.01,E1364*F1364*G1364,ROUNDDOWN('Параметры ПФ'!$N$7/IF(H1364=0,I1364,IF(I1364&gt;H1364,H1364,I1364)),0)*G1364)</f>
        <v>1600</v>
      </c>
      <c r="N1364" s="19">
        <f t="shared" si="107"/>
        <v>0</v>
      </c>
      <c r="O1364" s="66" t="b">
        <f t="shared" si="108"/>
        <v>1</v>
      </c>
      <c r="P1364" s="67">
        <f t="shared" si="109"/>
        <v>72</v>
      </c>
    </row>
    <row r="1365" spans="1:16" x14ac:dyDescent="0.45">
      <c r="A1365" s="90" t="s">
        <v>77</v>
      </c>
      <c r="B1365" s="90" t="s">
        <v>721</v>
      </c>
      <c r="C1365" s="90" t="s">
        <v>1</v>
      </c>
      <c r="D1365" s="91">
        <v>36</v>
      </c>
      <c r="E1365" s="91">
        <v>20</v>
      </c>
      <c r="F1365" s="92">
        <v>2</v>
      </c>
      <c r="G1365" s="92">
        <v>14</v>
      </c>
      <c r="H1365" s="68">
        <f t="array" ref="H1365">INDEX('Нормативные затраты по МЗ'!$C$2:$C$132,MATCH(A1365&amp;C1365,'Нормативные затраты по МЗ'!$A$2:$A$132&amp;'Нормативные затраты по МЗ'!$B$2:$B$132,0))</f>
        <v>131.44999999999999</v>
      </c>
      <c r="I1365" s="3">
        <f>HLOOKUP($C1365,'Параметры ПФ'!$F$3:$K$4,2,FALSE)</f>
        <v>155.04</v>
      </c>
      <c r="J1365" s="3">
        <f t="shared" si="105"/>
        <v>5258</v>
      </c>
      <c r="K1365" s="4">
        <f>IF(J1365&lt;'Параметры ПФ'!$N$7+0.01,'Стандартные программы'!J1365,ROUNDDOWN('Параметры ПФ'!$N$7/IF(H1365=0,I1365,IF(I1365&gt;H1365,H1365,I1365)),0)*IF(H1365=0,I1365,IF(I1365&gt;H1365,H1365,I1365)))</f>
        <v>5258</v>
      </c>
      <c r="L1365" s="3">
        <f t="shared" si="106"/>
        <v>73612</v>
      </c>
      <c r="M1365" s="25">
        <f>IF(J1365&lt;'Параметры ПФ'!$N$7+0.01,E1365*F1365*G1365,ROUNDDOWN('Параметры ПФ'!$N$7/IF(H1365=0,I1365,IF(I1365&gt;H1365,H1365,I1365)),0)*G1365)</f>
        <v>560</v>
      </c>
      <c r="N1365" s="19">
        <f t="shared" si="107"/>
        <v>0</v>
      </c>
      <c r="O1365" s="66" t="b">
        <f t="shared" si="108"/>
        <v>1</v>
      </c>
      <c r="P1365" s="67">
        <f t="shared" si="109"/>
        <v>72</v>
      </c>
    </row>
    <row r="1366" spans="1:16" x14ac:dyDescent="0.45">
      <c r="A1366" s="90" t="s">
        <v>77</v>
      </c>
      <c r="B1366" s="90" t="s">
        <v>723</v>
      </c>
      <c r="C1366" s="90" t="s">
        <v>1</v>
      </c>
      <c r="D1366" s="91">
        <v>36</v>
      </c>
      <c r="E1366" s="91">
        <v>20</v>
      </c>
      <c r="F1366" s="92">
        <v>2</v>
      </c>
      <c r="G1366" s="92">
        <v>14</v>
      </c>
      <c r="H1366" s="68">
        <f t="array" ref="H1366">INDEX('Нормативные затраты по МЗ'!$C$2:$C$132,MATCH(A1366&amp;C1366,'Нормативные затраты по МЗ'!$A$2:$A$132&amp;'Нормативные затраты по МЗ'!$B$2:$B$132,0))</f>
        <v>131.44999999999999</v>
      </c>
      <c r="I1366" s="3">
        <f>HLOOKUP($C1366,'Параметры ПФ'!$F$3:$K$4,2,FALSE)</f>
        <v>155.04</v>
      </c>
      <c r="J1366" s="3">
        <f t="shared" si="105"/>
        <v>5258</v>
      </c>
      <c r="K1366" s="4">
        <f>IF(J1366&lt;'Параметры ПФ'!$N$7+0.01,'Стандартные программы'!J1366,ROUNDDOWN('Параметры ПФ'!$N$7/IF(H1366=0,I1366,IF(I1366&gt;H1366,H1366,I1366)),0)*IF(H1366=0,I1366,IF(I1366&gt;H1366,H1366,I1366)))</f>
        <v>5258</v>
      </c>
      <c r="L1366" s="3">
        <f t="shared" si="106"/>
        <v>73612</v>
      </c>
      <c r="M1366" s="25">
        <f>IF(J1366&lt;'Параметры ПФ'!$N$7+0.01,E1366*F1366*G1366,ROUNDDOWN('Параметры ПФ'!$N$7/IF(H1366=0,I1366,IF(I1366&gt;H1366,H1366,I1366)),0)*G1366)</f>
        <v>560</v>
      </c>
      <c r="N1366" s="19">
        <f t="shared" si="107"/>
        <v>0</v>
      </c>
      <c r="O1366" s="66" t="b">
        <f t="shared" si="108"/>
        <v>1</v>
      </c>
      <c r="P1366" s="67">
        <f t="shared" si="109"/>
        <v>72</v>
      </c>
    </row>
    <row r="1367" spans="1:16" x14ac:dyDescent="0.45">
      <c r="A1367" s="90" t="s">
        <v>77</v>
      </c>
      <c r="B1367" s="90" t="s">
        <v>723</v>
      </c>
      <c r="C1367" s="90" t="s">
        <v>1</v>
      </c>
      <c r="D1367" s="91">
        <v>36</v>
      </c>
      <c r="E1367" s="91">
        <v>20</v>
      </c>
      <c r="F1367" s="92">
        <v>2</v>
      </c>
      <c r="G1367" s="92">
        <v>14</v>
      </c>
      <c r="H1367" s="68">
        <f t="array" ref="H1367">INDEX('Нормативные затраты по МЗ'!$C$2:$C$132,MATCH(A1367&amp;C1367,'Нормативные затраты по МЗ'!$A$2:$A$132&amp;'Нормативные затраты по МЗ'!$B$2:$B$132,0))</f>
        <v>131.44999999999999</v>
      </c>
      <c r="I1367" s="3">
        <f>HLOOKUP($C1367,'Параметры ПФ'!$F$3:$K$4,2,FALSE)</f>
        <v>155.04</v>
      </c>
      <c r="J1367" s="3">
        <f t="shared" si="105"/>
        <v>5258</v>
      </c>
      <c r="K1367" s="4">
        <f>IF(J1367&lt;'Параметры ПФ'!$N$7+0.01,'Стандартные программы'!J1367,ROUNDDOWN('Параметры ПФ'!$N$7/IF(H1367=0,I1367,IF(I1367&gt;H1367,H1367,I1367)),0)*IF(H1367=0,I1367,IF(I1367&gt;H1367,H1367,I1367)))</f>
        <v>5258</v>
      </c>
      <c r="L1367" s="3">
        <f t="shared" si="106"/>
        <v>73612</v>
      </c>
      <c r="M1367" s="25">
        <f>IF(J1367&lt;'Параметры ПФ'!$N$7+0.01,E1367*F1367*G1367,ROUNDDOWN('Параметры ПФ'!$N$7/IF(H1367=0,I1367,IF(I1367&gt;H1367,H1367,I1367)),0)*G1367)</f>
        <v>560</v>
      </c>
      <c r="N1367" s="19">
        <f t="shared" si="107"/>
        <v>0</v>
      </c>
      <c r="O1367" s="66" t="b">
        <f t="shared" si="108"/>
        <v>1</v>
      </c>
      <c r="P1367" s="67">
        <f t="shared" si="109"/>
        <v>72</v>
      </c>
    </row>
    <row r="1368" spans="1:16" x14ac:dyDescent="0.45">
      <c r="A1368" s="90" t="s">
        <v>77</v>
      </c>
      <c r="B1368" s="90" t="s">
        <v>2349</v>
      </c>
      <c r="C1368" s="90" t="s">
        <v>1</v>
      </c>
      <c r="D1368" s="91">
        <v>36</v>
      </c>
      <c r="E1368" s="91">
        <v>20</v>
      </c>
      <c r="F1368" s="92">
        <v>2</v>
      </c>
      <c r="G1368" s="92">
        <v>14</v>
      </c>
      <c r="H1368" s="68">
        <f t="array" ref="H1368">INDEX('Нормативные затраты по МЗ'!$C$2:$C$132,MATCH(A1368&amp;C1368,'Нормативные затраты по МЗ'!$A$2:$A$132&amp;'Нормативные затраты по МЗ'!$B$2:$B$132,0))</f>
        <v>131.44999999999999</v>
      </c>
      <c r="I1368" s="3">
        <f>HLOOKUP($C1368,'Параметры ПФ'!$F$3:$K$4,2,FALSE)</f>
        <v>155.04</v>
      </c>
      <c r="J1368" s="3">
        <f t="shared" si="105"/>
        <v>5258</v>
      </c>
      <c r="K1368" s="4">
        <f>IF(J1368&lt;'Параметры ПФ'!$N$7+0.01,'Стандартные программы'!J1368,ROUNDDOWN('Параметры ПФ'!$N$7/IF(H1368=0,I1368,IF(I1368&gt;H1368,H1368,I1368)),0)*IF(H1368=0,I1368,IF(I1368&gt;H1368,H1368,I1368)))</f>
        <v>5258</v>
      </c>
      <c r="L1368" s="3">
        <f t="shared" si="106"/>
        <v>73612</v>
      </c>
      <c r="M1368" s="25">
        <f>IF(J1368&lt;'Параметры ПФ'!$N$7+0.01,E1368*F1368*G1368,ROUNDDOWN('Параметры ПФ'!$N$7/IF(H1368=0,I1368,IF(I1368&gt;H1368,H1368,I1368)),0)*G1368)</f>
        <v>560</v>
      </c>
      <c r="N1368" s="19">
        <f t="shared" si="107"/>
        <v>0</v>
      </c>
      <c r="O1368" s="66" t="b">
        <f t="shared" si="108"/>
        <v>1</v>
      </c>
      <c r="P1368" s="67">
        <f t="shared" si="109"/>
        <v>72</v>
      </c>
    </row>
    <row r="1369" spans="1:16" x14ac:dyDescent="0.45">
      <c r="A1369" s="90" t="s">
        <v>77</v>
      </c>
      <c r="B1369" s="90" t="s">
        <v>2350</v>
      </c>
      <c r="C1369" s="90" t="s">
        <v>1</v>
      </c>
      <c r="D1369" s="91">
        <v>36</v>
      </c>
      <c r="E1369" s="91">
        <v>20</v>
      </c>
      <c r="F1369" s="92">
        <v>2</v>
      </c>
      <c r="G1369" s="92">
        <v>14</v>
      </c>
      <c r="H1369" s="68">
        <f t="array" ref="H1369">INDEX('Нормативные затраты по МЗ'!$C$2:$C$132,MATCH(A1369&amp;C1369,'Нормативные затраты по МЗ'!$A$2:$A$132&amp;'Нормативные затраты по МЗ'!$B$2:$B$132,0))</f>
        <v>131.44999999999999</v>
      </c>
      <c r="I1369" s="3">
        <f>HLOOKUP($C1369,'Параметры ПФ'!$F$3:$K$4,2,FALSE)</f>
        <v>155.04</v>
      </c>
      <c r="J1369" s="3">
        <f t="shared" si="105"/>
        <v>5258</v>
      </c>
      <c r="K1369" s="4">
        <f>IF(J1369&lt;'Параметры ПФ'!$N$7+0.01,'Стандартные программы'!J1369,ROUNDDOWN('Параметры ПФ'!$N$7/IF(H1369=0,I1369,IF(I1369&gt;H1369,H1369,I1369)),0)*IF(H1369=0,I1369,IF(I1369&gt;H1369,H1369,I1369)))</f>
        <v>5258</v>
      </c>
      <c r="L1369" s="3">
        <f t="shared" si="106"/>
        <v>73612</v>
      </c>
      <c r="M1369" s="25">
        <f>IF(J1369&lt;'Параметры ПФ'!$N$7+0.01,E1369*F1369*G1369,ROUNDDOWN('Параметры ПФ'!$N$7/IF(H1369=0,I1369,IF(I1369&gt;H1369,H1369,I1369)),0)*G1369)</f>
        <v>560</v>
      </c>
      <c r="N1369" s="19">
        <f t="shared" si="107"/>
        <v>0</v>
      </c>
      <c r="O1369" s="66" t="b">
        <f t="shared" si="108"/>
        <v>1</v>
      </c>
      <c r="P1369" s="67">
        <f t="shared" si="109"/>
        <v>72</v>
      </c>
    </row>
    <row r="1370" spans="1:16" x14ac:dyDescent="0.45">
      <c r="A1370" s="90" t="s">
        <v>77</v>
      </c>
      <c r="B1370" s="90" t="s">
        <v>2351</v>
      </c>
      <c r="C1370" s="90" t="s">
        <v>1</v>
      </c>
      <c r="D1370" s="91">
        <v>36</v>
      </c>
      <c r="E1370" s="91">
        <v>20</v>
      </c>
      <c r="F1370" s="92">
        <v>2</v>
      </c>
      <c r="G1370" s="92">
        <v>14</v>
      </c>
      <c r="H1370" s="68">
        <f t="array" ref="H1370">INDEX('Нормативные затраты по МЗ'!$C$2:$C$132,MATCH(A1370&amp;C1370,'Нормативные затраты по МЗ'!$A$2:$A$132&amp;'Нормативные затраты по МЗ'!$B$2:$B$132,0))</f>
        <v>131.44999999999999</v>
      </c>
      <c r="I1370" s="3">
        <f>HLOOKUP($C1370,'Параметры ПФ'!$F$3:$K$4,2,FALSE)</f>
        <v>155.04</v>
      </c>
      <c r="J1370" s="3">
        <f t="shared" si="105"/>
        <v>5258</v>
      </c>
      <c r="K1370" s="4">
        <f>IF(J1370&lt;'Параметры ПФ'!$N$7+0.01,'Стандартные программы'!J1370,ROUNDDOWN('Параметры ПФ'!$N$7/IF(H1370=0,I1370,IF(I1370&gt;H1370,H1370,I1370)),0)*IF(H1370=0,I1370,IF(I1370&gt;H1370,H1370,I1370)))</f>
        <v>5258</v>
      </c>
      <c r="L1370" s="3">
        <f t="shared" si="106"/>
        <v>73612</v>
      </c>
      <c r="M1370" s="25">
        <f>IF(J1370&lt;'Параметры ПФ'!$N$7+0.01,E1370*F1370*G1370,ROUNDDOWN('Параметры ПФ'!$N$7/IF(H1370=0,I1370,IF(I1370&gt;H1370,H1370,I1370)),0)*G1370)</f>
        <v>560</v>
      </c>
      <c r="N1370" s="19">
        <f t="shared" si="107"/>
        <v>0</v>
      </c>
      <c r="O1370" s="66" t="b">
        <f t="shared" si="108"/>
        <v>1</v>
      </c>
      <c r="P1370" s="67">
        <f t="shared" si="109"/>
        <v>72</v>
      </c>
    </row>
    <row r="1371" spans="1:16" x14ac:dyDescent="0.45">
      <c r="A1371" s="90" t="s">
        <v>77</v>
      </c>
      <c r="B1371" s="90" t="s">
        <v>724</v>
      </c>
      <c r="C1371" s="90" t="s">
        <v>15</v>
      </c>
      <c r="D1371" s="91">
        <v>36</v>
      </c>
      <c r="E1371" s="91">
        <v>20</v>
      </c>
      <c r="F1371" s="92">
        <v>2</v>
      </c>
      <c r="G1371" s="92">
        <v>14</v>
      </c>
      <c r="H1371" s="68">
        <f t="array" ref="H1371">INDEX('Нормативные затраты по МЗ'!$C$2:$C$132,MATCH(A1371&amp;C1371,'Нормативные затраты по МЗ'!$A$2:$A$132&amp;'Нормативные затраты по МЗ'!$B$2:$B$132,0))</f>
        <v>131.44999999999999</v>
      </c>
      <c r="I1371" s="3">
        <f>HLOOKUP($C1371,'Параметры ПФ'!$F$3:$K$4,2,FALSE)</f>
        <v>155.04</v>
      </c>
      <c r="J1371" s="3">
        <f t="shared" si="105"/>
        <v>5258</v>
      </c>
      <c r="K1371" s="4">
        <f>IF(J1371&lt;'Параметры ПФ'!$N$7+0.01,'Стандартные программы'!J1371,ROUNDDOWN('Параметры ПФ'!$N$7/IF(H1371=0,I1371,IF(I1371&gt;H1371,H1371,I1371)),0)*IF(H1371=0,I1371,IF(I1371&gt;H1371,H1371,I1371)))</f>
        <v>5258</v>
      </c>
      <c r="L1371" s="3">
        <f t="shared" si="106"/>
        <v>73612</v>
      </c>
      <c r="M1371" s="25">
        <f>IF(J1371&lt;'Параметры ПФ'!$N$7+0.01,E1371*F1371*G1371,ROUNDDOWN('Параметры ПФ'!$N$7/IF(H1371=0,I1371,IF(I1371&gt;H1371,H1371,I1371)),0)*G1371)</f>
        <v>560</v>
      </c>
      <c r="N1371" s="19">
        <f t="shared" si="107"/>
        <v>0</v>
      </c>
      <c r="O1371" s="66" t="b">
        <f t="shared" si="108"/>
        <v>1</v>
      </c>
      <c r="P1371" s="67">
        <f t="shared" si="109"/>
        <v>72</v>
      </c>
    </row>
    <row r="1372" spans="1:16" x14ac:dyDescent="0.45">
      <c r="A1372" s="90" t="s">
        <v>77</v>
      </c>
      <c r="B1372" s="90" t="s">
        <v>2352</v>
      </c>
      <c r="C1372" s="90" t="s">
        <v>15</v>
      </c>
      <c r="D1372" s="91">
        <v>36</v>
      </c>
      <c r="E1372" s="91">
        <v>20</v>
      </c>
      <c r="F1372" s="92">
        <v>2</v>
      </c>
      <c r="G1372" s="92">
        <v>20</v>
      </c>
      <c r="H1372" s="68">
        <f t="array" ref="H1372">INDEX('Нормативные затраты по МЗ'!$C$2:$C$132,MATCH(A1372&amp;C1372,'Нормативные затраты по МЗ'!$A$2:$A$132&amp;'Нормативные затраты по МЗ'!$B$2:$B$132,0))</f>
        <v>131.44999999999999</v>
      </c>
      <c r="I1372" s="3">
        <f>HLOOKUP($C1372,'Параметры ПФ'!$F$3:$K$4,2,FALSE)</f>
        <v>155.04</v>
      </c>
      <c r="J1372" s="3">
        <f t="shared" si="105"/>
        <v>5258</v>
      </c>
      <c r="K1372" s="4">
        <f>IF(J1372&lt;'Параметры ПФ'!$N$7+0.01,'Стандартные программы'!J1372,ROUNDDOWN('Параметры ПФ'!$N$7/IF(H1372=0,I1372,IF(I1372&gt;H1372,H1372,I1372)),0)*IF(H1372=0,I1372,IF(I1372&gt;H1372,H1372,I1372)))</f>
        <v>5258</v>
      </c>
      <c r="L1372" s="3">
        <f t="shared" si="106"/>
        <v>105160</v>
      </c>
      <c r="M1372" s="25">
        <f>IF(J1372&lt;'Параметры ПФ'!$N$7+0.01,E1372*F1372*G1372,ROUNDDOWN('Параметры ПФ'!$N$7/IF(H1372=0,I1372,IF(I1372&gt;H1372,H1372,I1372)),0)*G1372)</f>
        <v>800</v>
      </c>
      <c r="N1372" s="19">
        <f t="shared" si="107"/>
        <v>0</v>
      </c>
      <c r="O1372" s="66" t="b">
        <f t="shared" si="108"/>
        <v>1</v>
      </c>
      <c r="P1372" s="67">
        <f t="shared" si="109"/>
        <v>72</v>
      </c>
    </row>
    <row r="1373" spans="1:16" x14ac:dyDescent="0.45">
      <c r="A1373" s="90" t="s">
        <v>77</v>
      </c>
      <c r="B1373" s="90" t="s">
        <v>720</v>
      </c>
      <c r="C1373" s="90" t="s">
        <v>2</v>
      </c>
      <c r="D1373" s="91">
        <v>36</v>
      </c>
      <c r="E1373" s="91">
        <v>16</v>
      </c>
      <c r="F1373" s="92">
        <v>2</v>
      </c>
      <c r="G1373" s="92">
        <v>15</v>
      </c>
      <c r="H1373" s="68">
        <f t="array" ref="H1373">INDEX('Нормативные затраты по МЗ'!$C$2:$C$132,MATCH(A1373&amp;C1373,'Нормативные затраты по МЗ'!$A$2:$A$132&amp;'Нормативные затраты по МЗ'!$B$2:$B$132,0))</f>
        <v>131.44999999999999</v>
      </c>
      <c r="I1373" s="3">
        <f>HLOOKUP($C1373,'Параметры ПФ'!$F$3:$K$4,2,FALSE)</f>
        <v>155.04</v>
      </c>
      <c r="J1373" s="3">
        <f t="shared" si="105"/>
        <v>4206.3999999999996</v>
      </c>
      <c r="K1373" s="4">
        <f>IF(J1373&lt;'Параметры ПФ'!$N$7+0.01,'Стандартные программы'!J1373,ROUNDDOWN('Параметры ПФ'!$N$7/IF(H1373=0,I1373,IF(I1373&gt;H1373,H1373,I1373)),0)*IF(H1373=0,I1373,IF(I1373&gt;H1373,H1373,I1373)))</f>
        <v>4206.3999999999996</v>
      </c>
      <c r="L1373" s="3">
        <f t="shared" si="106"/>
        <v>63096</v>
      </c>
      <c r="M1373" s="25">
        <f>IF(J1373&lt;'Параметры ПФ'!$N$7+0.01,E1373*F1373*G1373,ROUNDDOWN('Параметры ПФ'!$N$7/IF(H1373=0,I1373,IF(I1373&gt;H1373,H1373,I1373)),0)*G1373)</f>
        <v>480</v>
      </c>
      <c r="N1373" s="19">
        <f t="shared" si="107"/>
        <v>0</v>
      </c>
      <c r="O1373" s="66" t="b">
        <f t="shared" si="108"/>
        <v>1</v>
      </c>
      <c r="P1373" s="67">
        <f t="shared" si="109"/>
        <v>72</v>
      </c>
    </row>
    <row r="1374" spans="1:16" x14ac:dyDescent="0.45">
      <c r="A1374" s="90" t="s">
        <v>77</v>
      </c>
      <c r="B1374" s="90" t="s">
        <v>2353</v>
      </c>
      <c r="C1374" s="90" t="s">
        <v>2</v>
      </c>
      <c r="D1374" s="91">
        <v>36</v>
      </c>
      <c r="E1374" s="91">
        <v>16</v>
      </c>
      <c r="F1374" s="92">
        <v>2</v>
      </c>
      <c r="G1374" s="92">
        <v>15</v>
      </c>
      <c r="H1374" s="68">
        <f t="array" ref="H1374">INDEX('Нормативные затраты по МЗ'!$C$2:$C$132,MATCH(A1374&amp;C1374,'Нормативные затраты по МЗ'!$A$2:$A$132&amp;'Нормативные затраты по МЗ'!$B$2:$B$132,0))</f>
        <v>131.44999999999999</v>
      </c>
      <c r="I1374" s="3">
        <f>HLOOKUP($C1374,'Параметры ПФ'!$F$3:$K$4,2,FALSE)</f>
        <v>155.04</v>
      </c>
      <c r="J1374" s="3">
        <f t="shared" si="105"/>
        <v>4206.3999999999996</v>
      </c>
      <c r="K1374" s="4">
        <f>IF(J1374&lt;'Параметры ПФ'!$N$7+0.01,'Стандартные программы'!J1374,ROUNDDOWN('Параметры ПФ'!$N$7/IF(H1374=0,I1374,IF(I1374&gt;H1374,H1374,I1374)),0)*IF(H1374=0,I1374,IF(I1374&gt;H1374,H1374,I1374)))</f>
        <v>4206.3999999999996</v>
      </c>
      <c r="L1374" s="3">
        <f t="shared" si="106"/>
        <v>63096</v>
      </c>
      <c r="M1374" s="25">
        <f>IF(J1374&lt;'Параметры ПФ'!$N$7+0.01,E1374*F1374*G1374,ROUNDDOWN('Параметры ПФ'!$N$7/IF(H1374=0,I1374,IF(I1374&gt;H1374,H1374,I1374)),0)*G1374)</f>
        <v>480</v>
      </c>
      <c r="N1374" s="19">
        <f t="shared" si="107"/>
        <v>0</v>
      </c>
      <c r="O1374" s="66" t="b">
        <f t="shared" si="108"/>
        <v>1</v>
      </c>
      <c r="P1374" s="67">
        <f t="shared" si="109"/>
        <v>72</v>
      </c>
    </row>
    <row r="1375" spans="1:16" x14ac:dyDescent="0.45">
      <c r="A1375" s="90" t="s">
        <v>77</v>
      </c>
      <c r="B1375" s="90" t="s">
        <v>722</v>
      </c>
      <c r="C1375" s="90" t="s">
        <v>1</v>
      </c>
      <c r="D1375" s="91">
        <v>36</v>
      </c>
      <c r="E1375" s="91">
        <v>16</v>
      </c>
      <c r="F1375" s="92">
        <v>2</v>
      </c>
      <c r="G1375" s="92">
        <v>40</v>
      </c>
      <c r="H1375" s="68">
        <f t="array" ref="H1375">INDEX('Нормативные затраты по МЗ'!$C$2:$C$132,MATCH(A1375&amp;C1375,'Нормативные затраты по МЗ'!$A$2:$A$132&amp;'Нормативные затраты по МЗ'!$B$2:$B$132,0))</f>
        <v>131.44999999999999</v>
      </c>
      <c r="I1375" s="3">
        <f>HLOOKUP($C1375,'Параметры ПФ'!$F$3:$K$4,2,FALSE)</f>
        <v>155.04</v>
      </c>
      <c r="J1375" s="3">
        <f t="shared" si="105"/>
        <v>4206.3999999999996</v>
      </c>
      <c r="K1375" s="4">
        <f>IF(J1375&lt;'Параметры ПФ'!$N$7+0.01,'Стандартные программы'!J1375,ROUNDDOWN('Параметры ПФ'!$N$7/IF(H1375=0,I1375,IF(I1375&gt;H1375,H1375,I1375)),0)*IF(H1375=0,I1375,IF(I1375&gt;H1375,H1375,I1375)))</f>
        <v>4206.3999999999996</v>
      </c>
      <c r="L1375" s="3">
        <f t="shared" si="106"/>
        <v>168256</v>
      </c>
      <c r="M1375" s="25">
        <f>IF(J1375&lt;'Параметры ПФ'!$N$7+0.01,E1375*F1375*G1375,ROUNDDOWN('Параметры ПФ'!$N$7/IF(H1375=0,I1375,IF(I1375&gt;H1375,H1375,I1375)),0)*G1375)</f>
        <v>1280</v>
      </c>
      <c r="N1375" s="19">
        <f t="shared" si="107"/>
        <v>0</v>
      </c>
      <c r="O1375" s="66" t="b">
        <f t="shared" si="108"/>
        <v>1</v>
      </c>
      <c r="P1375" s="67">
        <f t="shared" si="109"/>
        <v>72</v>
      </c>
    </row>
    <row r="1376" spans="1:16" x14ac:dyDescent="0.45">
      <c r="A1376" s="90" t="s">
        <v>77</v>
      </c>
      <c r="B1376" s="90" t="s">
        <v>721</v>
      </c>
      <c r="C1376" s="90" t="s">
        <v>1</v>
      </c>
      <c r="D1376" s="91">
        <v>36</v>
      </c>
      <c r="E1376" s="91">
        <v>16</v>
      </c>
      <c r="F1376" s="92">
        <v>2</v>
      </c>
      <c r="G1376" s="92">
        <v>14</v>
      </c>
      <c r="H1376" s="68">
        <f t="array" ref="H1376">INDEX('Нормативные затраты по МЗ'!$C$2:$C$132,MATCH(A1376&amp;C1376,'Нормативные затраты по МЗ'!$A$2:$A$132&amp;'Нормативные затраты по МЗ'!$B$2:$B$132,0))</f>
        <v>131.44999999999999</v>
      </c>
      <c r="I1376" s="3">
        <f>HLOOKUP($C1376,'Параметры ПФ'!$F$3:$K$4,2,FALSE)</f>
        <v>155.04</v>
      </c>
      <c r="J1376" s="3">
        <f t="shared" si="105"/>
        <v>4206.3999999999996</v>
      </c>
      <c r="K1376" s="4">
        <f>IF(J1376&lt;'Параметры ПФ'!$N$7+0.01,'Стандартные программы'!J1376,ROUNDDOWN('Параметры ПФ'!$N$7/IF(H1376=0,I1376,IF(I1376&gt;H1376,H1376,I1376)),0)*IF(H1376=0,I1376,IF(I1376&gt;H1376,H1376,I1376)))</f>
        <v>4206.3999999999996</v>
      </c>
      <c r="L1376" s="3">
        <f t="shared" si="106"/>
        <v>58889.599999999999</v>
      </c>
      <c r="M1376" s="25">
        <f>IF(J1376&lt;'Параметры ПФ'!$N$7+0.01,E1376*F1376*G1376,ROUNDDOWN('Параметры ПФ'!$N$7/IF(H1376=0,I1376,IF(I1376&gt;H1376,H1376,I1376)),0)*G1376)</f>
        <v>448</v>
      </c>
      <c r="N1376" s="19">
        <f t="shared" si="107"/>
        <v>0</v>
      </c>
      <c r="O1376" s="66" t="b">
        <f t="shared" si="108"/>
        <v>1</v>
      </c>
      <c r="P1376" s="67">
        <f t="shared" si="109"/>
        <v>72</v>
      </c>
    </row>
    <row r="1377" spans="1:16" x14ac:dyDescent="0.45">
      <c r="A1377" s="90" t="s">
        <v>77</v>
      </c>
      <c r="B1377" s="90" t="s">
        <v>723</v>
      </c>
      <c r="C1377" s="90" t="s">
        <v>1</v>
      </c>
      <c r="D1377" s="91">
        <v>36</v>
      </c>
      <c r="E1377" s="91">
        <v>16</v>
      </c>
      <c r="F1377" s="92">
        <v>2</v>
      </c>
      <c r="G1377" s="92">
        <v>14</v>
      </c>
      <c r="H1377" s="68">
        <f t="array" ref="H1377">INDEX('Нормативные затраты по МЗ'!$C$2:$C$132,MATCH(A1377&amp;C1377,'Нормативные затраты по МЗ'!$A$2:$A$132&amp;'Нормативные затраты по МЗ'!$B$2:$B$132,0))</f>
        <v>131.44999999999999</v>
      </c>
      <c r="I1377" s="3">
        <f>HLOOKUP($C1377,'Параметры ПФ'!$F$3:$K$4,2,FALSE)</f>
        <v>155.04</v>
      </c>
      <c r="J1377" s="3">
        <f t="shared" si="105"/>
        <v>4206.3999999999996</v>
      </c>
      <c r="K1377" s="4">
        <f>IF(J1377&lt;'Параметры ПФ'!$N$7+0.01,'Стандартные программы'!J1377,ROUNDDOWN('Параметры ПФ'!$N$7/IF(H1377=0,I1377,IF(I1377&gt;H1377,H1377,I1377)),0)*IF(H1377=0,I1377,IF(I1377&gt;H1377,H1377,I1377)))</f>
        <v>4206.3999999999996</v>
      </c>
      <c r="L1377" s="3">
        <f t="shared" si="106"/>
        <v>58889.599999999999</v>
      </c>
      <c r="M1377" s="25">
        <f>IF(J1377&lt;'Параметры ПФ'!$N$7+0.01,E1377*F1377*G1377,ROUNDDOWN('Параметры ПФ'!$N$7/IF(H1377=0,I1377,IF(I1377&gt;H1377,H1377,I1377)),0)*G1377)</f>
        <v>448</v>
      </c>
      <c r="N1377" s="19">
        <f t="shared" si="107"/>
        <v>0</v>
      </c>
      <c r="O1377" s="66" t="b">
        <f t="shared" si="108"/>
        <v>1</v>
      </c>
      <c r="P1377" s="67">
        <f t="shared" si="109"/>
        <v>72</v>
      </c>
    </row>
    <row r="1378" spans="1:16" x14ac:dyDescent="0.45">
      <c r="A1378" s="90" t="s">
        <v>77</v>
      </c>
      <c r="B1378" s="90" t="s">
        <v>722</v>
      </c>
      <c r="C1378" s="90" t="s">
        <v>1</v>
      </c>
      <c r="D1378" s="91">
        <v>36</v>
      </c>
      <c r="E1378" s="91">
        <v>16</v>
      </c>
      <c r="F1378" s="92">
        <v>2</v>
      </c>
      <c r="G1378" s="92">
        <v>14</v>
      </c>
      <c r="H1378" s="68">
        <f t="array" ref="H1378">INDEX('Нормативные затраты по МЗ'!$C$2:$C$132,MATCH(A1378&amp;C1378,'Нормативные затраты по МЗ'!$A$2:$A$132&amp;'Нормативные затраты по МЗ'!$B$2:$B$132,0))</f>
        <v>131.44999999999999</v>
      </c>
      <c r="I1378" s="3">
        <f>HLOOKUP($C1378,'Параметры ПФ'!$F$3:$K$4,2,FALSE)</f>
        <v>155.04</v>
      </c>
      <c r="J1378" s="3">
        <f t="shared" si="105"/>
        <v>4206.3999999999996</v>
      </c>
      <c r="K1378" s="4">
        <f>IF(J1378&lt;'Параметры ПФ'!$N$7+0.01,'Стандартные программы'!J1378,ROUNDDOWN('Параметры ПФ'!$N$7/IF(H1378=0,I1378,IF(I1378&gt;H1378,H1378,I1378)),0)*IF(H1378=0,I1378,IF(I1378&gt;H1378,H1378,I1378)))</f>
        <v>4206.3999999999996</v>
      </c>
      <c r="L1378" s="3">
        <f t="shared" si="106"/>
        <v>58889.599999999999</v>
      </c>
      <c r="M1378" s="25">
        <f>IF(J1378&lt;'Параметры ПФ'!$N$7+0.01,E1378*F1378*G1378,ROUNDDOWN('Параметры ПФ'!$N$7/IF(H1378=0,I1378,IF(I1378&gt;H1378,H1378,I1378)),0)*G1378)</f>
        <v>448</v>
      </c>
      <c r="N1378" s="19">
        <f t="shared" si="107"/>
        <v>0</v>
      </c>
      <c r="O1378" s="66" t="b">
        <f t="shared" si="108"/>
        <v>1</v>
      </c>
      <c r="P1378" s="67">
        <f t="shared" si="109"/>
        <v>72</v>
      </c>
    </row>
    <row r="1379" spans="1:16" x14ac:dyDescent="0.45">
      <c r="A1379" s="90" t="s">
        <v>77</v>
      </c>
      <c r="B1379" s="90" t="s">
        <v>2349</v>
      </c>
      <c r="C1379" s="90" t="s">
        <v>1</v>
      </c>
      <c r="D1379" s="91">
        <v>36</v>
      </c>
      <c r="E1379" s="91">
        <v>16</v>
      </c>
      <c r="F1379" s="92">
        <v>2</v>
      </c>
      <c r="G1379" s="92">
        <v>14</v>
      </c>
      <c r="H1379" s="68">
        <f t="array" ref="H1379">INDEX('Нормативные затраты по МЗ'!$C$2:$C$132,MATCH(A1379&amp;C1379,'Нормативные затраты по МЗ'!$A$2:$A$132&amp;'Нормативные затраты по МЗ'!$B$2:$B$132,0))</f>
        <v>131.44999999999999</v>
      </c>
      <c r="I1379" s="3">
        <f>HLOOKUP($C1379,'Параметры ПФ'!$F$3:$K$4,2,FALSE)</f>
        <v>155.04</v>
      </c>
      <c r="J1379" s="3">
        <f t="shared" si="105"/>
        <v>4206.3999999999996</v>
      </c>
      <c r="K1379" s="4">
        <f>IF(J1379&lt;'Параметры ПФ'!$N$7+0.01,'Стандартные программы'!J1379,ROUNDDOWN('Параметры ПФ'!$N$7/IF(H1379=0,I1379,IF(I1379&gt;H1379,H1379,I1379)),0)*IF(H1379=0,I1379,IF(I1379&gt;H1379,H1379,I1379)))</f>
        <v>4206.3999999999996</v>
      </c>
      <c r="L1379" s="3">
        <f t="shared" si="106"/>
        <v>58889.599999999999</v>
      </c>
      <c r="M1379" s="25">
        <f>IF(J1379&lt;'Параметры ПФ'!$N$7+0.01,E1379*F1379*G1379,ROUNDDOWN('Параметры ПФ'!$N$7/IF(H1379=0,I1379,IF(I1379&gt;H1379,H1379,I1379)),0)*G1379)</f>
        <v>448</v>
      </c>
      <c r="N1379" s="19">
        <f t="shared" si="107"/>
        <v>0</v>
      </c>
      <c r="O1379" s="66" t="b">
        <f t="shared" si="108"/>
        <v>1</v>
      </c>
      <c r="P1379" s="67">
        <f t="shared" si="109"/>
        <v>72</v>
      </c>
    </row>
    <row r="1380" spans="1:16" x14ac:dyDescent="0.45">
      <c r="A1380" s="90" t="s">
        <v>77</v>
      </c>
      <c r="B1380" s="90" t="s">
        <v>2350</v>
      </c>
      <c r="C1380" s="90" t="s">
        <v>1</v>
      </c>
      <c r="D1380" s="91">
        <v>36</v>
      </c>
      <c r="E1380" s="91">
        <v>16</v>
      </c>
      <c r="F1380" s="92">
        <v>2</v>
      </c>
      <c r="G1380" s="92">
        <v>14</v>
      </c>
      <c r="H1380" s="68">
        <f t="array" ref="H1380">INDEX('Нормативные затраты по МЗ'!$C$2:$C$132,MATCH(A1380&amp;C1380,'Нормативные затраты по МЗ'!$A$2:$A$132&amp;'Нормативные затраты по МЗ'!$B$2:$B$132,0))</f>
        <v>131.44999999999999</v>
      </c>
      <c r="I1380" s="3">
        <f>HLOOKUP($C1380,'Параметры ПФ'!$F$3:$K$4,2,FALSE)</f>
        <v>155.04</v>
      </c>
      <c r="J1380" s="3">
        <f t="shared" si="105"/>
        <v>4206.3999999999996</v>
      </c>
      <c r="K1380" s="4">
        <f>IF(J1380&lt;'Параметры ПФ'!$N$7+0.01,'Стандартные программы'!J1380,ROUNDDOWN('Параметры ПФ'!$N$7/IF(H1380=0,I1380,IF(I1380&gt;H1380,H1380,I1380)),0)*IF(H1380=0,I1380,IF(I1380&gt;H1380,H1380,I1380)))</f>
        <v>4206.3999999999996</v>
      </c>
      <c r="L1380" s="3">
        <f t="shared" si="106"/>
        <v>58889.599999999999</v>
      </c>
      <c r="M1380" s="25">
        <f>IF(J1380&lt;'Параметры ПФ'!$N$7+0.01,E1380*F1380*G1380,ROUNDDOWN('Параметры ПФ'!$N$7/IF(H1380=0,I1380,IF(I1380&gt;H1380,H1380,I1380)),0)*G1380)</f>
        <v>448</v>
      </c>
      <c r="N1380" s="19">
        <f t="shared" si="107"/>
        <v>0</v>
      </c>
      <c r="O1380" s="66" t="b">
        <f t="shared" si="108"/>
        <v>1</v>
      </c>
      <c r="P1380" s="67">
        <f t="shared" si="109"/>
        <v>72</v>
      </c>
    </row>
    <row r="1381" spans="1:16" x14ac:dyDescent="0.45">
      <c r="A1381" s="90" t="s">
        <v>77</v>
      </c>
      <c r="B1381" s="90" t="s">
        <v>2351</v>
      </c>
      <c r="C1381" s="90" t="s">
        <v>1</v>
      </c>
      <c r="D1381" s="91">
        <v>36</v>
      </c>
      <c r="E1381" s="91">
        <v>16</v>
      </c>
      <c r="F1381" s="92">
        <v>2</v>
      </c>
      <c r="G1381" s="92">
        <v>14</v>
      </c>
      <c r="H1381" s="68">
        <f t="array" ref="H1381">INDEX('Нормативные затраты по МЗ'!$C$2:$C$132,MATCH(A1381&amp;C1381,'Нормативные затраты по МЗ'!$A$2:$A$132&amp;'Нормативные затраты по МЗ'!$B$2:$B$132,0))</f>
        <v>131.44999999999999</v>
      </c>
      <c r="I1381" s="3">
        <f>HLOOKUP($C1381,'Параметры ПФ'!$F$3:$K$4,2,FALSE)</f>
        <v>155.04</v>
      </c>
      <c r="J1381" s="3">
        <f t="shared" si="105"/>
        <v>4206.3999999999996</v>
      </c>
      <c r="K1381" s="4">
        <f>IF(J1381&lt;'Параметры ПФ'!$N$7+0.01,'Стандартные программы'!J1381,ROUNDDOWN('Параметры ПФ'!$N$7/IF(H1381=0,I1381,IF(I1381&gt;H1381,H1381,I1381)),0)*IF(H1381=0,I1381,IF(I1381&gt;H1381,H1381,I1381)))</f>
        <v>4206.3999999999996</v>
      </c>
      <c r="L1381" s="3">
        <f t="shared" si="106"/>
        <v>58889.599999999999</v>
      </c>
      <c r="M1381" s="25">
        <f>IF(J1381&lt;'Параметры ПФ'!$N$7+0.01,E1381*F1381*G1381,ROUNDDOWN('Параметры ПФ'!$N$7/IF(H1381=0,I1381,IF(I1381&gt;H1381,H1381,I1381)),0)*G1381)</f>
        <v>448</v>
      </c>
      <c r="N1381" s="19">
        <f t="shared" si="107"/>
        <v>0</v>
      </c>
      <c r="O1381" s="66" t="b">
        <f t="shared" si="108"/>
        <v>1</v>
      </c>
      <c r="P1381" s="67">
        <f t="shared" si="109"/>
        <v>72</v>
      </c>
    </row>
    <row r="1382" spans="1:16" x14ac:dyDescent="0.45">
      <c r="A1382" s="90" t="s">
        <v>77</v>
      </c>
      <c r="B1382" s="90" t="s">
        <v>725</v>
      </c>
      <c r="C1382" s="90" t="s">
        <v>15</v>
      </c>
      <c r="D1382" s="91">
        <v>36</v>
      </c>
      <c r="E1382" s="91">
        <v>16</v>
      </c>
      <c r="F1382" s="92">
        <v>2</v>
      </c>
      <c r="G1382" s="92">
        <v>14</v>
      </c>
      <c r="H1382" s="68">
        <f t="array" ref="H1382">INDEX('Нормативные затраты по МЗ'!$C$2:$C$132,MATCH(A1382&amp;C1382,'Нормативные затраты по МЗ'!$A$2:$A$132&amp;'Нормативные затраты по МЗ'!$B$2:$B$132,0))</f>
        <v>131.44999999999999</v>
      </c>
      <c r="I1382" s="3">
        <f>HLOOKUP($C1382,'Параметры ПФ'!$F$3:$K$4,2,FALSE)</f>
        <v>155.04</v>
      </c>
      <c r="J1382" s="3">
        <f t="shared" si="105"/>
        <v>4206.3999999999996</v>
      </c>
      <c r="K1382" s="4">
        <f>IF(J1382&lt;'Параметры ПФ'!$N$7+0.01,'Стандартные программы'!J1382,ROUNDDOWN('Параметры ПФ'!$N$7/IF(H1382=0,I1382,IF(I1382&gt;H1382,H1382,I1382)),0)*IF(H1382=0,I1382,IF(I1382&gt;H1382,H1382,I1382)))</f>
        <v>4206.3999999999996</v>
      </c>
      <c r="L1382" s="3">
        <f t="shared" si="106"/>
        <v>58889.599999999999</v>
      </c>
      <c r="M1382" s="25">
        <f>IF(J1382&lt;'Параметры ПФ'!$N$7+0.01,E1382*F1382*G1382,ROUNDDOWN('Параметры ПФ'!$N$7/IF(H1382=0,I1382,IF(I1382&gt;H1382,H1382,I1382)),0)*G1382)</f>
        <v>448</v>
      </c>
      <c r="N1382" s="19">
        <f t="shared" si="107"/>
        <v>0</v>
      </c>
      <c r="O1382" s="66" t="b">
        <f t="shared" si="108"/>
        <v>1</v>
      </c>
      <c r="P1382" s="67">
        <f t="shared" si="109"/>
        <v>72</v>
      </c>
    </row>
    <row r="1383" spans="1:16" x14ac:dyDescent="0.45">
      <c r="A1383" s="90" t="s">
        <v>77</v>
      </c>
      <c r="B1383" s="90" t="s">
        <v>2354</v>
      </c>
      <c r="C1383" s="90" t="s">
        <v>15</v>
      </c>
      <c r="D1383" s="91">
        <v>36</v>
      </c>
      <c r="E1383" s="91">
        <v>16</v>
      </c>
      <c r="F1383" s="92">
        <v>2</v>
      </c>
      <c r="G1383" s="92">
        <v>20</v>
      </c>
      <c r="H1383" s="68">
        <f t="array" ref="H1383">INDEX('Нормативные затраты по МЗ'!$C$2:$C$132,MATCH(A1383&amp;C1383,'Нормативные затраты по МЗ'!$A$2:$A$132&amp;'Нормативные затраты по МЗ'!$B$2:$B$132,0))</f>
        <v>131.44999999999999</v>
      </c>
      <c r="I1383" s="3">
        <f>HLOOKUP($C1383,'Параметры ПФ'!$F$3:$K$4,2,FALSE)</f>
        <v>155.04</v>
      </c>
      <c r="J1383" s="3">
        <f t="shared" si="105"/>
        <v>4206.3999999999996</v>
      </c>
      <c r="K1383" s="4">
        <f>IF(J1383&lt;'Параметры ПФ'!$N$7+0.01,'Стандартные программы'!J1383,ROUNDDOWN('Параметры ПФ'!$N$7/IF(H1383=0,I1383,IF(I1383&gt;H1383,H1383,I1383)),0)*IF(H1383=0,I1383,IF(I1383&gt;H1383,H1383,I1383)))</f>
        <v>4206.3999999999996</v>
      </c>
      <c r="L1383" s="3">
        <f t="shared" si="106"/>
        <v>84128</v>
      </c>
      <c r="M1383" s="25">
        <f>IF(J1383&lt;'Параметры ПФ'!$N$7+0.01,E1383*F1383*G1383,ROUNDDOWN('Параметры ПФ'!$N$7/IF(H1383=0,I1383,IF(I1383&gt;H1383,H1383,I1383)),0)*G1383)</f>
        <v>640</v>
      </c>
      <c r="N1383" s="19">
        <f t="shared" si="107"/>
        <v>0</v>
      </c>
      <c r="O1383" s="66" t="b">
        <f t="shared" si="108"/>
        <v>1</v>
      </c>
      <c r="P1383" s="67">
        <f t="shared" si="109"/>
        <v>72</v>
      </c>
    </row>
    <row r="1384" spans="1:16" x14ac:dyDescent="0.45">
      <c r="A1384" s="90" t="s">
        <v>77</v>
      </c>
      <c r="B1384" s="90" t="s">
        <v>2352</v>
      </c>
      <c r="C1384" s="90" t="s">
        <v>15</v>
      </c>
      <c r="D1384" s="91">
        <v>36</v>
      </c>
      <c r="E1384" s="91">
        <v>16</v>
      </c>
      <c r="F1384" s="92">
        <v>2</v>
      </c>
      <c r="G1384" s="92">
        <v>20</v>
      </c>
      <c r="H1384" s="68">
        <f t="array" ref="H1384">INDEX('Нормативные затраты по МЗ'!$C$2:$C$132,MATCH(A1384&amp;C1384,'Нормативные затраты по МЗ'!$A$2:$A$132&amp;'Нормативные затраты по МЗ'!$B$2:$B$132,0))</f>
        <v>131.44999999999999</v>
      </c>
      <c r="I1384" s="3">
        <f>HLOOKUP($C1384,'Параметры ПФ'!$F$3:$K$4,2,FALSE)</f>
        <v>155.04</v>
      </c>
      <c r="J1384" s="3">
        <f t="shared" si="105"/>
        <v>4206.3999999999996</v>
      </c>
      <c r="K1384" s="4">
        <f>IF(J1384&lt;'Параметры ПФ'!$N$7+0.01,'Стандартные программы'!J1384,ROUNDDOWN('Параметры ПФ'!$N$7/IF(H1384=0,I1384,IF(I1384&gt;H1384,H1384,I1384)),0)*IF(H1384=0,I1384,IF(I1384&gt;H1384,H1384,I1384)))</f>
        <v>4206.3999999999996</v>
      </c>
      <c r="L1384" s="3">
        <f t="shared" si="106"/>
        <v>84128</v>
      </c>
      <c r="M1384" s="25">
        <f>IF(J1384&lt;'Параметры ПФ'!$N$7+0.01,E1384*F1384*G1384,ROUNDDOWN('Параметры ПФ'!$N$7/IF(H1384=0,I1384,IF(I1384&gt;H1384,H1384,I1384)),0)*G1384)</f>
        <v>640</v>
      </c>
      <c r="N1384" s="19">
        <f t="shared" si="107"/>
        <v>0</v>
      </c>
      <c r="O1384" s="66" t="b">
        <f t="shared" si="108"/>
        <v>1</v>
      </c>
      <c r="P1384" s="67">
        <f t="shared" si="109"/>
        <v>72</v>
      </c>
    </row>
    <row r="1385" spans="1:16" x14ac:dyDescent="0.45">
      <c r="A1385" s="90" t="s">
        <v>77</v>
      </c>
      <c r="B1385" s="90" t="s">
        <v>2355</v>
      </c>
      <c r="C1385" s="90" t="s">
        <v>15</v>
      </c>
      <c r="D1385" s="91">
        <v>36</v>
      </c>
      <c r="E1385" s="91">
        <v>16</v>
      </c>
      <c r="F1385" s="92">
        <v>2</v>
      </c>
      <c r="G1385" s="92">
        <v>25</v>
      </c>
      <c r="H1385" s="68">
        <f t="array" ref="H1385">INDEX('Нормативные затраты по МЗ'!$C$2:$C$132,MATCH(A1385&amp;C1385,'Нормативные затраты по МЗ'!$A$2:$A$132&amp;'Нормативные затраты по МЗ'!$B$2:$B$132,0))</f>
        <v>131.44999999999999</v>
      </c>
      <c r="I1385" s="3">
        <f>HLOOKUP($C1385,'Параметры ПФ'!$F$3:$K$4,2,FALSE)</f>
        <v>155.04</v>
      </c>
      <c r="J1385" s="3">
        <f t="shared" si="105"/>
        <v>4206.3999999999996</v>
      </c>
      <c r="K1385" s="4">
        <f>IF(J1385&lt;'Параметры ПФ'!$N$7+0.01,'Стандартные программы'!J1385,ROUNDDOWN('Параметры ПФ'!$N$7/IF(H1385=0,I1385,IF(I1385&gt;H1385,H1385,I1385)),0)*IF(H1385=0,I1385,IF(I1385&gt;H1385,H1385,I1385)))</f>
        <v>4206.3999999999996</v>
      </c>
      <c r="L1385" s="3">
        <f t="shared" si="106"/>
        <v>105160</v>
      </c>
      <c r="M1385" s="25">
        <f>IF(J1385&lt;'Параметры ПФ'!$N$7+0.01,E1385*F1385*G1385,ROUNDDOWN('Параметры ПФ'!$N$7/IF(H1385=0,I1385,IF(I1385&gt;H1385,H1385,I1385)),0)*G1385)</f>
        <v>800</v>
      </c>
      <c r="N1385" s="19">
        <f t="shared" si="107"/>
        <v>0</v>
      </c>
      <c r="O1385" s="66" t="b">
        <f t="shared" si="108"/>
        <v>1</v>
      </c>
      <c r="P1385" s="67">
        <f t="shared" si="109"/>
        <v>72</v>
      </c>
    </row>
    <row r="1386" spans="1:16" x14ac:dyDescent="0.45">
      <c r="A1386" s="90" t="s">
        <v>77</v>
      </c>
      <c r="B1386" s="90" t="s">
        <v>2356</v>
      </c>
      <c r="C1386" s="90" t="s">
        <v>16</v>
      </c>
      <c r="D1386" s="91">
        <v>36</v>
      </c>
      <c r="E1386" s="91">
        <v>16</v>
      </c>
      <c r="F1386" s="92">
        <v>2</v>
      </c>
      <c r="G1386" s="92">
        <v>15</v>
      </c>
      <c r="H1386" s="68">
        <f t="array" ref="H1386">INDEX('Нормативные затраты по МЗ'!$C$2:$C$132,MATCH(A1386&amp;C1386,'Нормативные затраты по МЗ'!$A$2:$A$132&amp;'Нормативные затраты по МЗ'!$B$2:$B$132,0))</f>
        <v>131.44999999999999</v>
      </c>
      <c r="I1386" s="3">
        <f>HLOOKUP($C1386,'Параметры ПФ'!$F$3:$K$4,2,FALSE)</f>
        <v>155.04</v>
      </c>
      <c r="J1386" s="3">
        <f t="shared" si="105"/>
        <v>4206.3999999999996</v>
      </c>
      <c r="K1386" s="4">
        <f>IF(J1386&lt;'Параметры ПФ'!$N$7+0.01,'Стандартные программы'!J1386,ROUNDDOWN('Параметры ПФ'!$N$7/IF(H1386=0,I1386,IF(I1386&gt;H1386,H1386,I1386)),0)*IF(H1386=0,I1386,IF(I1386&gt;H1386,H1386,I1386)))</f>
        <v>4206.3999999999996</v>
      </c>
      <c r="L1386" s="3">
        <f t="shared" si="106"/>
        <v>63096</v>
      </c>
      <c r="M1386" s="25">
        <f>IF(J1386&lt;'Параметры ПФ'!$N$7+0.01,E1386*F1386*G1386,ROUNDDOWN('Параметры ПФ'!$N$7/IF(H1386=0,I1386,IF(I1386&gt;H1386,H1386,I1386)),0)*G1386)</f>
        <v>480</v>
      </c>
      <c r="N1386" s="19">
        <f t="shared" si="107"/>
        <v>0</v>
      </c>
      <c r="O1386" s="66" t="b">
        <f t="shared" si="108"/>
        <v>1</v>
      </c>
      <c r="P1386" s="67">
        <f t="shared" si="109"/>
        <v>72</v>
      </c>
    </row>
    <row r="1387" spans="1:16" x14ac:dyDescent="0.45">
      <c r="A1387" s="90" t="s">
        <v>77</v>
      </c>
      <c r="B1387" s="90" t="s">
        <v>2357</v>
      </c>
      <c r="C1387" s="90" t="s">
        <v>16</v>
      </c>
      <c r="D1387" s="91">
        <v>36</v>
      </c>
      <c r="E1387" s="91">
        <v>16</v>
      </c>
      <c r="F1387" s="92">
        <v>2</v>
      </c>
      <c r="G1387" s="92">
        <v>15</v>
      </c>
      <c r="H1387" s="68">
        <f t="array" ref="H1387">INDEX('Нормативные затраты по МЗ'!$C$2:$C$132,MATCH(A1387&amp;C1387,'Нормативные затраты по МЗ'!$A$2:$A$132&amp;'Нормативные затраты по МЗ'!$B$2:$B$132,0))</f>
        <v>131.44999999999999</v>
      </c>
      <c r="I1387" s="3">
        <f>HLOOKUP($C1387,'Параметры ПФ'!$F$3:$K$4,2,FALSE)</f>
        <v>155.04</v>
      </c>
      <c r="J1387" s="3">
        <f t="shared" si="105"/>
        <v>4206.3999999999996</v>
      </c>
      <c r="K1387" s="4">
        <f>IF(J1387&lt;'Параметры ПФ'!$N$7+0.01,'Стандартные программы'!J1387,ROUNDDOWN('Параметры ПФ'!$N$7/IF(H1387=0,I1387,IF(I1387&gt;H1387,H1387,I1387)),0)*IF(H1387=0,I1387,IF(I1387&gt;H1387,H1387,I1387)))</f>
        <v>4206.3999999999996</v>
      </c>
      <c r="L1387" s="3">
        <f t="shared" si="106"/>
        <v>63096</v>
      </c>
      <c r="M1387" s="25">
        <f>IF(J1387&lt;'Параметры ПФ'!$N$7+0.01,E1387*F1387*G1387,ROUNDDOWN('Параметры ПФ'!$N$7/IF(H1387=0,I1387,IF(I1387&gt;H1387,H1387,I1387)),0)*G1387)</f>
        <v>480</v>
      </c>
      <c r="N1387" s="19">
        <f t="shared" si="107"/>
        <v>0</v>
      </c>
      <c r="O1387" s="66" t="b">
        <f t="shared" si="108"/>
        <v>1</v>
      </c>
      <c r="P1387" s="67">
        <f t="shared" si="109"/>
        <v>72</v>
      </c>
    </row>
    <row r="1388" spans="1:16" x14ac:dyDescent="0.45">
      <c r="A1388" s="90" t="s">
        <v>77</v>
      </c>
      <c r="B1388" s="90" t="s">
        <v>2358</v>
      </c>
      <c r="C1388" s="90" t="s">
        <v>34</v>
      </c>
      <c r="D1388" s="91">
        <v>36</v>
      </c>
      <c r="E1388" s="91">
        <v>16</v>
      </c>
      <c r="F1388" s="92">
        <v>2</v>
      </c>
      <c r="G1388" s="92">
        <v>15</v>
      </c>
      <c r="H1388" s="68">
        <f t="array" ref="H1388">INDEX('Нормативные затраты по МЗ'!$C$2:$C$132,MATCH(A1388&amp;C1388,'Нормативные затраты по МЗ'!$A$2:$A$132&amp;'Нормативные затраты по МЗ'!$B$2:$B$132,0))</f>
        <v>131.44999999999999</v>
      </c>
      <c r="I1388" s="3">
        <f>HLOOKUP($C1388,'Параметры ПФ'!$F$3:$K$4,2,FALSE)</f>
        <v>155.04</v>
      </c>
      <c r="J1388" s="3">
        <f t="shared" si="105"/>
        <v>4206.3999999999996</v>
      </c>
      <c r="K1388" s="4">
        <f>IF(J1388&lt;'Параметры ПФ'!$N$7+0.01,'Стандартные программы'!J1388,ROUNDDOWN('Параметры ПФ'!$N$7/IF(H1388=0,I1388,IF(I1388&gt;H1388,H1388,I1388)),0)*IF(H1388=0,I1388,IF(I1388&gt;H1388,H1388,I1388)))</f>
        <v>4206.3999999999996</v>
      </c>
      <c r="L1388" s="3">
        <f t="shared" si="106"/>
        <v>63096</v>
      </c>
      <c r="M1388" s="25">
        <f>IF(J1388&lt;'Параметры ПФ'!$N$7+0.01,E1388*F1388*G1388,ROUNDDOWN('Параметры ПФ'!$N$7/IF(H1388=0,I1388,IF(I1388&gt;H1388,H1388,I1388)),0)*G1388)</f>
        <v>480</v>
      </c>
      <c r="N1388" s="19">
        <f t="shared" si="107"/>
        <v>0</v>
      </c>
      <c r="O1388" s="66" t="b">
        <f t="shared" si="108"/>
        <v>1</v>
      </c>
      <c r="P1388" s="67">
        <f t="shared" si="109"/>
        <v>72</v>
      </c>
    </row>
    <row r="1389" spans="1:16" ht="31.75" x14ac:dyDescent="0.45">
      <c r="A1389" s="98" t="s">
        <v>78</v>
      </c>
      <c r="B1389" s="98" t="s">
        <v>726</v>
      </c>
      <c r="C1389" s="98" t="s">
        <v>15</v>
      </c>
      <c r="D1389" s="114">
        <v>36</v>
      </c>
      <c r="E1389" s="114">
        <v>20</v>
      </c>
      <c r="F1389" s="115">
        <v>2</v>
      </c>
      <c r="G1389" s="127">
        <v>15</v>
      </c>
      <c r="H1389" s="68">
        <f t="array" ref="H1389">INDEX('Нормативные затраты по МЗ'!$C$2:$C$132,MATCH(A1389&amp;C1389,'Нормативные затраты по МЗ'!$A$2:$A$132&amp;'Нормативные затраты по МЗ'!$B$2:$B$132,0))</f>
        <v>154.69999999999999</v>
      </c>
      <c r="I1389" s="3">
        <f>HLOOKUP($C1389,'Параметры ПФ'!$F$3:$K$4,2,FALSE)</f>
        <v>155.04</v>
      </c>
      <c r="J1389" s="3">
        <f t="shared" si="105"/>
        <v>6188</v>
      </c>
      <c r="K1389" s="4">
        <f>IF(J1389&lt;'Параметры ПФ'!$N$7+0.01,'Стандартные программы'!J1389,ROUNDDOWN('Параметры ПФ'!$N$7/IF(H1389=0,I1389,IF(I1389&gt;H1389,H1389,I1389)),0)*IF(H1389=0,I1389,IF(I1389&gt;H1389,H1389,I1389)))</f>
        <v>6188</v>
      </c>
      <c r="L1389" s="3">
        <f t="shared" si="106"/>
        <v>92820</v>
      </c>
      <c r="M1389" s="25">
        <f>IF(J1389&lt;'Параметры ПФ'!$N$7+0.01,E1389*F1389*G1389,ROUNDDOWN('Параметры ПФ'!$N$7/IF(H1389=0,I1389,IF(I1389&gt;H1389,H1389,I1389)),0)*G1389)</f>
        <v>600</v>
      </c>
      <c r="N1389" s="19">
        <f t="shared" si="107"/>
        <v>0</v>
      </c>
      <c r="O1389" s="66" t="b">
        <f t="shared" si="108"/>
        <v>1</v>
      </c>
      <c r="P1389" s="67">
        <f t="shared" si="109"/>
        <v>72</v>
      </c>
    </row>
    <row r="1390" spans="1:16" ht="31.75" x14ac:dyDescent="0.45">
      <c r="A1390" s="98" t="s">
        <v>78</v>
      </c>
      <c r="B1390" s="98" t="s">
        <v>2359</v>
      </c>
      <c r="C1390" s="98" t="s">
        <v>15</v>
      </c>
      <c r="D1390" s="114">
        <v>36</v>
      </c>
      <c r="E1390" s="114">
        <v>20</v>
      </c>
      <c r="F1390" s="115">
        <v>2</v>
      </c>
      <c r="G1390" s="127">
        <v>15</v>
      </c>
      <c r="H1390" s="68">
        <f t="array" ref="H1390">INDEX('Нормативные затраты по МЗ'!$C$2:$C$132,MATCH(A1390&amp;C1390,'Нормативные затраты по МЗ'!$A$2:$A$132&amp;'Нормативные затраты по МЗ'!$B$2:$B$132,0))</f>
        <v>154.69999999999999</v>
      </c>
      <c r="I1390" s="3">
        <f>HLOOKUP($C1390,'Параметры ПФ'!$F$3:$K$4,2,FALSE)</f>
        <v>155.04</v>
      </c>
      <c r="J1390" s="3">
        <f t="shared" si="105"/>
        <v>6188</v>
      </c>
      <c r="K1390" s="4">
        <f>IF(J1390&lt;'Параметры ПФ'!$N$7+0.01,'Стандартные программы'!J1390,ROUNDDOWN('Параметры ПФ'!$N$7/IF(H1390=0,I1390,IF(I1390&gt;H1390,H1390,I1390)),0)*IF(H1390=0,I1390,IF(I1390&gt;H1390,H1390,I1390)))</f>
        <v>6188</v>
      </c>
      <c r="L1390" s="3">
        <f t="shared" si="106"/>
        <v>92820</v>
      </c>
      <c r="M1390" s="25">
        <f>IF(J1390&lt;'Параметры ПФ'!$N$7+0.01,E1390*F1390*G1390,ROUNDDOWN('Параметры ПФ'!$N$7/IF(H1390=0,I1390,IF(I1390&gt;H1390,H1390,I1390)),0)*G1390)</f>
        <v>600</v>
      </c>
      <c r="N1390" s="19">
        <f t="shared" si="107"/>
        <v>0</v>
      </c>
      <c r="O1390" s="66" t="b">
        <f t="shared" si="108"/>
        <v>1</v>
      </c>
      <c r="P1390" s="67">
        <f t="shared" si="109"/>
        <v>72</v>
      </c>
    </row>
    <row r="1391" spans="1:16" ht="31.75" x14ac:dyDescent="0.45">
      <c r="A1391" s="98" t="s">
        <v>78</v>
      </c>
      <c r="B1391" s="98" t="s">
        <v>2360</v>
      </c>
      <c r="C1391" s="98" t="s">
        <v>14</v>
      </c>
      <c r="D1391" s="114">
        <v>36</v>
      </c>
      <c r="E1391" s="114">
        <v>20</v>
      </c>
      <c r="F1391" s="115">
        <v>2</v>
      </c>
      <c r="G1391" s="115">
        <v>13</v>
      </c>
      <c r="H1391" s="68">
        <f t="array" ref="H1391">INDEX('Нормативные затраты по МЗ'!$C$2:$C$132,MATCH(A1391&amp;C1391,'Нормативные затраты по МЗ'!$A$2:$A$132&amp;'Нормативные затраты по МЗ'!$B$2:$B$132,0))</f>
        <v>154.69999999999999</v>
      </c>
      <c r="I1391" s="3">
        <f>HLOOKUP($C1391,'Параметры ПФ'!$F$3:$K$4,2,FALSE)</f>
        <v>155.04</v>
      </c>
      <c r="J1391" s="3">
        <f t="shared" si="105"/>
        <v>6188</v>
      </c>
      <c r="K1391" s="4">
        <f>IF(J1391&lt;'Параметры ПФ'!$N$7+0.01,'Стандартные программы'!J1391,ROUNDDOWN('Параметры ПФ'!$N$7/IF(H1391=0,I1391,IF(I1391&gt;H1391,H1391,I1391)),0)*IF(H1391=0,I1391,IF(I1391&gt;H1391,H1391,I1391)))</f>
        <v>6188</v>
      </c>
      <c r="L1391" s="3">
        <f t="shared" si="106"/>
        <v>80444</v>
      </c>
      <c r="M1391" s="25">
        <f>IF(J1391&lt;'Параметры ПФ'!$N$7+0.01,E1391*F1391*G1391,ROUNDDOWN('Параметры ПФ'!$N$7/IF(H1391=0,I1391,IF(I1391&gt;H1391,H1391,I1391)),0)*G1391)</f>
        <v>520</v>
      </c>
      <c r="N1391" s="19">
        <f t="shared" si="107"/>
        <v>0</v>
      </c>
      <c r="O1391" s="66" t="b">
        <f t="shared" si="108"/>
        <v>1</v>
      </c>
      <c r="P1391" s="67">
        <f t="shared" si="109"/>
        <v>72</v>
      </c>
    </row>
    <row r="1392" spans="1:16" ht="31.75" x14ac:dyDescent="0.45">
      <c r="A1392" s="98" t="s">
        <v>78</v>
      </c>
      <c r="B1392" s="98" t="s">
        <v>727</v>
      </c>
      <c r="C1392" s="98" t="s">
        <v>34</v>
      </c>
      <c r="D1392" s="114">
        <v>36</v>
      </c>
      <c r="E1392" s="114">
        <v>20</v>
      </c>
      <c r="F1392" s="115">
        <v>2</v>
      </c>
      <c r="G1392" s="127">
        <v>8</v>
      </c>
      <c r="H1392" s="68">
        <f t="array" ref="H1392">INDEX('Нормативные затраты по МЗ'!$C$2:$C$132,MATCH(A1392&amp;C1392,'Нормативные затраты по МЗ'!$A$2:$A$132&amp;'Нормативные затраты по МЗ'!$B$2:$B$132,0))</f>
        <v>154.69999999999999</v>
      </c>
      <c r="I1392" s="3">
        <f>HLOOKUP($C1392,'Параметры ПФ'!$F$3:$K$4,2,FALSE)</f>
        <v>155.04</v>
      </c>
      <c r="J1392" s="3">
        <f t="shared" si="105"/>
        <v>6188</v>
      </c>
      <c r="K1392" s="4">
        <f>IF(J1392&lt;'Параметры ПФ'!$N$7+0.01,'Стандартные программы'!J1392,ROUNDDOWN('Параметры ПФ'!$N$7/IF(H1392=0,I1392,IF(I1392&gt;H1392,H1392,I1392)),0)*IF(H1392=0,I1392,IF(I1392&gt;H1392,H1392,I1392)))</f>
        <v>6188</v>
      </c>
      <c r="L1392" s="3">
        <f t="shared" si="106"/>
        <v>49504</v>
      </c>
      <c r="M1392" s="25">
        <f>IF(J1392&lt;'Параметры ПФ'!$N$7+0.01,E1392*F1392*G1392,ROUNDDOWN('Параметры ПФ'!$N$7/IF(H1392=0,I1392,IF(I1392&gt;H1392,H1392,I1392)),0)*G1392)</f>
        <v>320</v>
      </c>
      <c r="N1392" s="19">
        <f t="shared" si="107"/>
        <v>0</v>
      </c>
      <c r="O1392" s="66" t="b">
        <f t="shared" si="108"/>
        <v>1</v>
      </c>
      <c r="P1392" s="67">
        <f t="shared" si="109"/>
        <v>72</v>
      </c>
    </row>
    <row r="1393" spans="1:16" ht="31.75" x14ac:dyDescent="0.45">
      <c r="A1393" s="98" t="s">
        <v>78</v>
      </c>
      <c r="B1393" s="98" t="s">
        <v>728</v>
      </c>
      <c r="C1393" s="98" t="s">
        <v>34</v>
      </c>
      <c r="D1393" s="114">
        <v>36</v>
      </c>
      <c r="E1393" s="114">
        <v>20</v>
      </c>
      <c r="F1393" s="115">
        <v>2</v>
      </c>
      <c r="G1393" s="127">
        <v>8</v>
      </c>
      <c r="H1393" s="68">
        <f t="array" ref="H1393">INDEX('Нормативные затраты по МЗ'!$C$2:$C$132,MATCH(A1393&amp;C1393,'Нормативные затраты по МЗ'!$A$2:$A$132&amp;'Нормативные затраты по МЗ'!$B$2:$B$132,0))</f>
        <v>154.69999999999999</v>
      </c>
      <c r="I1393" s="3">
        <f>HLOOKUP($C1393,'Параметры ПФ'!$F$3:$K$4,2,FALSE)</f>
        <v>155.04</v>
      </c>
      <c r="J1393" s="3">
        <f t="shared" si="105"/>
        <v>6188</v>
      </c>
      <c r="K1393" s="4">
        <f>IF(J1393&lt;'Параметры ПФ'!$N$7+0.01,'Стандартные программы'!J1393,ROUNDDOWN('Параметры ПФ'!$N$7/IF(H1393=0,I1393,IF(I1393&gt;H1393,H1393,I1393)),0)*IF(H1393=0,I1393,IF(I1393&gt;H1393,H1393,I1393)))</f>
        <v>6188</v>
      </c>
      <c r="L1393" s="3">
        <f t="shared" si="106"/>
        <v>49504</v>
      </c>
      <c r="M1393" s="25">
        <f>IF(J1393&lt;'Параметры ПФ'!$N$7+0.01,E1393*F1393*G1393,ROUNDDOWN('Параметры ПФ'!$N$7/IF(H1393=0,I1393,IF(I1393&gt;H1393,H1393,I1393)),0)*G1393)</f>
        <v>320</v>
      </c>
      <c r="N1393" s="19">
        <f t="shared" si="107"/>
        <v>0</v>
      </c>
      <c r="O1393" s="66" t="b">
        <f t="shared" si="108"/>
        <v>1</v>
      </c>
      <c r="P1393" s="67">
        <f t="shared" si="109"/>
        <v>72</v>
      </c>
    </row>
    <row r="1394" spans="1:16" ht="31.75" x14ac:dyDescent="0.45">
      <c r="A1394" s="98" t="s">
        <v>78</v>
      </c>
      <c r="B1394" s="98" t="s">
        <v>729</v>
      </c>
      <c r="C1394" s="98" t="s">
        <v>34</v>
      </c>
      <c r="D1394" s="114">
        <v>36</v>
      </c>
      <c r="E1394" s="114">
        <v>20</v>
      </c>
      <c r="F1394" s="115">
        <v>2</v>
      </c>
      <c r="G1394" s="127">
        <v>9</v>
      </c>
      <c r="H1394" s="68">
        <f t="array" ref="H1394">INDEX('Нормативные затраты по МЗ'!$C$2:$C$132,MATCH(A1394&amp;C1394,'Нормативные затраты по МЗ'!$A$2:$A$132&amp;'Нормативные затраты по МЗ'!$B$2:$B$132,0))</f>
        <v>154.69999999999999</v>
      </c>
      <c r="I1394" s="3">
        <f>HLOOKUP($C1394,'Параметры ПФ'!$F$3:$K$4,2,FALSE)</f>
        <v>155.04</v>
      </c>
      <c r="J1394" s="3">
        <f t="shared" si="105"/>
        <v>6188</v>
      </c>
      <c r="K1394" s="4">
        <f>IF(J1394&lt;'Параметры ПФ'!$N$7+0.01,'Стандартные программы'!J1394,ROUNDDOWN('Параметры ПФ'!$N$7/IF(H1394=0,I1394,IF(I1394&gt;H1394,H1394,I1394)),0)*IF(H1394=0,I1394,IF(I1394&gt;H1394,H1394,I1394)))</f>
        <v>6188</v>
      </c>
      <c r="L1394" s="3">
        <f t="shared" si="106"/>
        <v>55692</v>
      </c>
      <c r="M1394" s="25">
        <f>IF(J1394&lt;'Параметры ПФ'!$N$7+0.01,E1394*F1394*G1394,ROUNDDOWN('Параметры ПФ'!$N$7/IF(H1394=0,I1394,IF(I1394&gt;H1394,H1394,I1394)),0)*G1394)</f>
        <v>360</v>
      </c>
      <c r="N1394" s="19">
        <f t="shared" si="107"/>
        <v>0</v>
      </c>
      <c r="O1394" s="66" t="b">
        <f t="shared" si="108"/>
        <v>1</v>
      </c>
      <c r="P1394" s="67">
        <f t="shared" si="109"/>
        <v>72</v>
      </c>
    </row>
    <row r="1395" spans="1:16" ht="31.75" x14ac:dyDescent="0.45">
      <c r="A1395" s="98" t="s">
        <v>78</v>
      </c>
      <c r="B1395" s="98" t="s">
        <v>730</v>
      </c>
      <c r="C1395" s="98" t="s">
        <v>16</v>
      </c>
      <c r="D1395" s="114">
        <v>36</v>
      </c>
      <c r="E1395" s="114">
        <v>20</v>
      </c>
      <c r="F1395" s="115">
        <v>2</v>
      </c>
      <c r="G1395" s="115">
        <v>13</v>
      </c>
      <c r="H1395" s="68">
        <f t="array" ref="H1395">INDEX('Нормативные затраты по МЗ'!$C$2:$C$132,MATCH(A1395&amp;C1395,'Нормативные затраты по МЗ'!$A$2:$A$132&amp;'Нормативные затраты по МЗ'!$B$2:$B$132,0))</f>
        <v>154.69999999999999</v>
      </c>
      <c r="I1395" s="3">
        <f>HLOOKUP($C1395,'Параметры ПФ'!$F$3:$K$4,2,FALSE)</f>
        <v>155.04</v>
      </c>
      <c r="J1395" s="3">
        <f t="shared" si="105"/>
        <v>6188</v>
      </c>
      <c r="K1395" s="4">
        <f>IF(J1395&lt;'Параметры ПФ'!$N$7+0.01,'Стандартные программы'!J1395,ROUNDDOWN('Параметры ПФ'!$N$7/IF(H1395=0,I1395,IF(I1395&gt;H1395,H1395,I1395)),0)*IF(H1395=0,I1395,IF(I1395&gt;H1395,H1395,I1395)))</f>
        <v>6188</v>
      </c>
      <c r="L1395" s="3">
        <f t="shared" si="106"/>
        <v>80444</v>
      </c>
      <c r="M1395" s="25">
        <f>IF(J1395&lt;'Параметры ПФ'!$N$7+0.01,E1395*F1395*G1395,ROUNDDOWN('Параметры ПФ'!$N$7/IF(H1395=0,I1395,IF(I1395&gt;H1395,H1395,I1395)),0)*G1395)</f>
        <v>520</v>
      </c>
      <c r="N1395" s="19">
        <f t="shared" si="107"/>
        <v>0</v>
      </c>
      <c r="O1395" s="66" t="b">
        <f t="shared" si="108"/>
        <v>1</v>
      </c>
      <c r="P1395" s="67">
        <f t="shared" si="109"/>
        <v>72</v>
      </c>
    </row>
    <row r="1396" spans="1:16" ht="31.75" x14ac:dyDescent="0.45">
      <c r="A1396" s="98" t="s">
        <v>78</v>
      </c>
      <c r="B1396" s="98" t="s">
        <v>731</v>
      </c>
      <c r="C1396" s="98" t="s">
        <v>2</v>
      </c>
      <c r="D1396" s="114">
        <v>36</v>
      </c>
      <c r="E1396" s="114">
        <v>20</v>
      </c>
      <c r="F1396" s="115">
        <v>2</v>
      </c>
      <c r="G1396" s="115">
        <v>12</v>
      </c>
      <c r="H1396" s="68">
        <f t="array" ref="H1396">INDEX('Нормативные затраты по МЗ'!$C$2:$C$132,MATCH(A1396&amp;C1396,'Нормативные затраты по МЗ'!$A$2:$A$132&amp;'Нормативные затраты по МЗ'!$B$2:$B$132,0))</f>
        <v>154.69999999999999</v>
      </c>
      <c r="I1396" s="3">
        <f>HLOOKUP($C1396,'Параметры ПФ'!$F$3:$K$4,2,FALSE)</f>
        <v>155.04</v>
      </c>
      <c r="J1396" s="3">
        <f t="shared" si="105"/>
        <v>6188</v>
      </c>
      <c r="K1396" s="4">
        <f>IF(J1396&lt;'Параметры ПФ'!$N$7+0.01,'Стандартные программы'!J1396,ROUNDDOWN('Параметры ПФ'!$N$7/IF(H1396=0,I1396,IF(I1396&gt;H1396,H1396,I1396)),0)*IF(H1396=0,I1396,IF(I1396&gt;H1396,H1396,I1396)))</f>
        <v>6188</v>
      </c>
      <c r="L1396" s="3">
        <f t="shared" si="106"/>
        <v>74256</v>
      </c>
      <c r="M1396" s="25">
        <f>IF(J1396&lt;'Параметры ПФ'!$N$7+0.01,E1396*F1396*G1396,ROUNDDOWN('Параметры ПФ'!$N$7/IF(H1396=0,I1396,IF(I1396&gt;H1396,H1396,I1396)),0)*G1396)</f>
        <v>480</v>
      </c>
      <c r="N1396" s="19">
        <f t="shared" si="107"/>
        <v>0</v>
      </c>
      <c r="O1396" s="66" t="b">
        <f t="shared" si="108"/>
        <v>1</v>
      </c>
      <c r="P1396" s="67">
        <f t="shared" si="109"/>
        <v>72</v>
      </c>
    </row>
    <row r="1397" spans="1:16" ht="31.75" x14ac:dyDescent="0.45">
      <c r="A1397" s="98" t="s">
        <v>78</v>
      </c>
      <c r="B1397" s="98" t="s">
        <v>732</v>
      </c>
      <c r="C1397" s="98" t="s">
        <v>2</v>
      </c>
      <c r="D1397" s="114">
        <v>36</v>
      </c>
      <c r="E1397" s="114">
        <v>20</v>
      </c>
      <c r="F1397" s="115">
        <v>2</v>
      </c>
      <c r="G1397" s="115">
        <v>12</v>
      </c>
      <c r="H1397" s="68">
        <f t="array" ref="H1397">INDEX('Нормативные затраты по МЗ'!$C$2:$C$132,MATCH(A1397&amp;C1397,'Нормативные затраты по МЗ'!$A$2:$A$132&amp;'Нормативные затраты по МЗ'!$B$2:$B$132,0))</f>
        <v>154.69999999999999</v>
      </c>
      <c r="I1397" s="3">
        <f>HLOOKUP($C1397,'Параметры ПФ'!$F$3:$K$4,2,FALSE)</f>
        <v>155.04</v>
      </c>
      <c r="J1397" s="3">
        <f t="shared" si="105"/>
        <v>6188</v>
      </c>
      <c r="K1397" s="4">
        <f>IF(J1397&lt;'Параметры ПФ'!$N$7+0.01,'Стандартные программы'!J1397,ROUNDDOWN('Параметры ПФ'!$N$7/IF(H1397=0,I1397,IF(I1397&gt;H1397,H1397,I1397)),0)*IF(H1397=0,I1397,IF(I1397&gt;H1397,H1397,I1397)))</f>
        <v>6188</v>
      </c>
      <c r="L1397" s="3">
        <f t="shared" si="106"/>
        <v>74256</v>
      </c>
      <c r="M1397" s="25">
        <f>IF(J1397&lt;'Параметры ПФ'!$N$7+0.01,E1397*F1397*G1397,ROUNDDOWN('Параметры ПФ'!$N$7/IF(H1397=0,I1397,IF(I1397&gt;H1397,H1397,I1397)),0)*G1397)</f>
        <v>480</v>
      </c>
      <c r="N1397" s="19">
        <f t="shared" si="107"/>
        <v>0</v>
      </c>
      <c r="O1397" s="66" t="b">
        <f t="shared" si="108"/>
        <v>1</v>
      </c>
      <c r="P1397" s="67">
        <f t="shared" si="109"/>
        <v>72</v>
      </c>
    </row>
    <row r="1398" spans="1:16" ht="47.6" x14ac:dyDescent="0.45">
      <c r="A1398" s="98" t="s">
        <v>78</v>
      </c>
      <c r="B1398" s="98" t="s">
        <v>2361</v>
      </c>
      <c r="C1398" s="98" t="s">
        <v>2</v>
      </c>
      <c r="D1398" s="114">
        <v>36</v>
      </c>
      <c r="E1398" s="114">
        <v>20</v>
      </c>
      <c r="F1398" s="115">
        <v>2</v>
      </c>
      <c r="G1398" s="115">
        <v>13</v>
      </c>
      <c r="H1398" s="68">
        <f t="array" ref="H1398">INDEX('Нормативные затраты по МЗ'!$C$2:$C$132,MATCH(A1398&amp;C1398,'Нормативные затраты по МЗ'!$A$2:$A$132&amp;'Нормативные затраты по МЗ'!$B$2:$B$132,0))</f>
        <v>154.69999999999999</v>
      </c>
      <c r="I1398" s="3">
        <f>HLOOKUP($C1398,'Параметры ПФ'!$F$3:$K$4,2,FALSE)</f>
        <v>155.04</v>
      </c>
      <c r="J1398" s="3">
        <f t="shared" si="105"/>
        <v>6188</v>
      </c>
      <c r="K1398" s="4">
        <f>IF(J1398&lt;'Параметры ПФ'!$N$7+0.01,'Стандартные программы'!J1398,ROUNDDOWN('Параметры ПФ'!$N$7/IF(H1398=0,I1398,IF(I1398&gt;H1398,H1398,I1398)),0)*IF(H1398=0,I1398,IF(I1398&gt;H1398,H1398,I1398)))</f>
        <v>6188</v>
      </c>
      <c r="L1398" s="3">
        <f t="shared" si="106"/>
        <v>80444</v>
      </c>
      <c r="M1398" s="25">
        <f>IF(J1398&lt;'Параметры ПФ'!$N$7+0.01,E1398*F1398*G1398,ROUNDDOWN('Параметры ПФ'!$N$7/IF(H1398=0,I1398,IF(I1398&gt;H1398,H1398,I1398)),0)*G1398)</f>
        <v>520</v>
      </c>
      <c r="N1398" s="19">
        <f t="shared" si="107"/>
        <v>0</v>
      </c>
      <c r="O1398" s="66" t="b">
        <f t="shared" si="108"/>
        <v>1</v>
      </c>
      <c r="P1398" s="67">
        <f t="shared" si="109"/>
        <v>72</v>
      </c>
    </row>
    <row r="1399" spans="1:16" ht="31.75" x14ac:dyDescent="0.45">
      <c r="A1399" s="98" t="s">
        <v>78</v>
      </c>
      <c r="B1399" s="98" t="s">
        <v>2362</v>
      </c>
      <c r="C1399" s="98" t="s">
        <v>2</v>
      </c>
      <c r="D1399" s="114">
        <v>36</v>
      </c>
      <c r="E1399" s="114">
        <v>20</v>
      </c>
      <c r="F1399" s="115">
        <v>2</v>
      </c>
      <c r="G1399" s="115">
        <v>12</v>
      </c>
      <c r="H1399" s="68">
        <f t="array" ref="H1399">INDEX('Нормативные затраты по МЗ'!$C$2:$C$132,MATCH(A1399&amp;C1399,'Нормативные затраты по МЗ'!$A$2:$A$132&amp;'Нормативные затраты по МЗ'!$B$2:$B$132,0))</f>
        <v>154.69999999999999</v>
      </c>
      <c r="I1399" s="3">
        <f>HLOOKUP($C1399,'Параметры ПФ'!$F$3:$K$4,2,FALSE)</f>
        <v>155.04</v>
      </c>
      <c r="J1399" s="3">
        <f t="shared" si="105"/>
        <v>6188</v>
      </c>
      <c r="K1399" s="4">
        <f>IF(J1399&lt;'Параметры ПФ'!$N$7+0.01,'Стандартные программы'!J1399,ROUNDDOWN('Параметры ПФ'!$N$7/IF(H1399=0,I1399,IF(I1399&gt;H1399,H1399,I1399)),0)*IF(H1399=0,I1399,IF(I1399&gt;H1399,H1399,I1399)))</f>
        <v>6188</v>
      </c>
      <c r="L1399" s="3">
        <f t="shared" si="106"/>
        <v>74256</v>
      </c>
      <c r="M1399" s="25">
        <f>IF(J1399&lt;'Параметры ПФ'!$N$7+0.01,E1399*F1399*G1399,ROUNDDOWN('Параметры ПФ'!$N$7/IF(H1399=0,I1399,IF(I1399&gt;H1399,H1399,I1399)),0)*G1399)</f>
        <v>480</v>
      </c>
      <c r="N1399" s="19">
        <f t="shared" si="107"/>
        <v>0</v>
      </c>
      <c r="O1399" s="66" t="b">
        <f t="shared" si="108"/>
        <v>1</v>
      </c>
      <c r="P1399" s="67">
        <f t="shared" si="109"/>
        <v>72</v>
      </c>
    </row>
    <row r="1400" spans="1:16" ht="31.75" x14ac:dyDescent="0.45">
      <c r="A1400" s="98" t="s">
        <v>78</v>
      </c>
      <c r="B1400" s="98" t="s">
        <v>2363</v>
      </c>
      <c r="C1400" s="98" t="s">
        <v>2</v>
      </c>
      <c r="D1400" s="114">
        <v>36</v>
      </c>
      <c r="E1400" s="114">
        <v>20</v>
      </c>
      <c r="F1400" s="115">
        <v>2</v>
      </c>
      <c r="G1400" s="115">
        <v>12</v>
      </c>
      <c r="H1400" s="68">
        <f t="array" ref="H1400">INDEX('Нормативные затраты по МЗ'!$C$2:$C$132,MATCH(A1400&amp;C1400,'Нормативные затраты по МЗ'!$A$2:$A$132&amp;'Нормативные затраты по МЗ'!$B$2:$B$132,0))</f>
        <v>154.69999999999999</v>
      </c>
      <c r="I1400" s="3">
        <f>HLOOKUP($C1400,'Параметры ПФ'!$F$3:$K$4,2,FALSE)</f>
        <v>155.04</v>
      </c>
      <c r="J1400" s="3">
        <f t="shared" si="105"/>
        <v>6188</v>
      </c>
      <c r="K1400" s="4">
        <f>IF(J1400&lt;'Параметры ПФ'!$N$7+0.01,'Стандартные программы'!J1400,ROUNDDOWN('Параметры ПФ'!$N$7/IF(H1400=0,I1400,IF(I1400&gt;H1400,H1400,I1400)),0)*IF(H1400=0,I1400,IF(I1400&gt;H1400,H1400,I1400)))</f>
        <v>6188</v>
      </c>
      <c r="L1400" s="3">
        <f t="shared" si="106"/>
        <v>74256</v>
      </c>
      <c r="M1400" s="25">
        <f>IF(J1400&lt;'Параметры ПФ'!$N$7+0.01,E1400*F1400*G1400,ROUNDDOWN('Параметры ПФ'!$N$7/IF(H1400=0,I1400,IF(I1400&gt;H1400,H1400,I1400)),0)*G1400)</f>
        <v>480</v>
      </c>
      <c r="N1400" s="19">
        <f t="shared" si="107"/>
        <v>0</v>
      </c>
      <c r="O1400" s="66" t="b">
        <f t="shared" si="108"/>
        <v>1</v>
      </c>
      <c r="P1400" s="67">
        <f t="shared" si="109"/>
        <v>72</v>
      </c>
    </row>
    <row r="1401" spans="1:16" ht="31.75" x14ac:dyDescent="0.45">
      <c r="A1401" s="98" t="s">
        <v>78</v>
      </c>
      <c r="B1401" s="98" t="s">
        <v>2364</v>
      </c>
      <c r="C1401" s="98" t="s">
        <v>1</v>
      </c>
      <c r="D1401" s="114">
        <v>36</v>
      </c>
      <c r="E1401" s="114">
        <v>20</v>
      </c>
      <c r="F1401" s="115">
        <v>2</v>
      </c>
      <c r="G1401" s="115">
        <v>13</v>
      </c>
      <c r="H1401" s="68">
        <f t="array" ref="H1401">INDEX('Нормативные затраты по МЗ'!$C$2:$C$132,MATCH(A1401&amp;C1401,'Нормативные затраты по МЗ'!$A$2:$A$132&amp;'Нормативные затраты по МЗ'!$B$2:$B$132,0))</f>
        <v>154.69999999999999</v>
      </c>
      <c r="I1401" s="3">
        <f>HLOOKUP($C1401,'Параметры ПФ'!$F$3:$K$4,2,FALSE)</f>
        <v>155.04</v>
      </c>
      <c r="J1401" s="3">
        <f t="shared" si="105"/>
        <v>6188</v>
      </c>
      <c r="K1401" s="4">
        <f>IF(J1401&lt;'Параметры ПФ'!$N$7+0.01,'Стандартные программы'!J1401,ROUNDDOWN('Параметры ПФ'!$N$7/IF(H1401=0,I1401,IF(I1401&gt;H1401,H1401,I1401)),0)*IF(H1401=0,I1401,IF(I1401&gt;H1401,H1401,I1401)))</f>
        <v>6188</v>
      </c>
      <c r="L1401" s="3">
        <f t="shared" si="106"/>
        <v>80444</v>
      </c>
      <c r="M1401" s="25">
        <f>IF(J1401&lt;'Параметры ПФ'!$N$7+0.01,E1401*F1401*G1401,ROUNDDOWN('Параметры ПФ'!$N$7/IF(H1401=0,I1401,IF(I1401&gt;H1401,H1401,I1401)),0)*G1401)</f>
        <v>520</v>
      </c>
      <c r="N1401" s="19">
        <f t="shared" si="107"/>
        <v>0</v>
      </c>
      <c r="O1401" s="66" t="b">
        <f t="shared" si="108"/>
        <v>1</v>
      </c>
      <c r="P1401" s="67">
        <f t="shared" si="109"/>
        <v>72</v>
      </c>
    </row>
    <row r="1402" spans="1:16" ht="31.75" x14ac:dyDescent="0.45">
      <c r="A1402" s="98" t="s">
        <v>78</v>
      </c>
      <c r="B1402" s="98" t="s">
        <v>738</v>
      </c>
      <c r="C1402" s="98" t="s">
        <v>1</v>
      </c>
      <c r="D1402" s="114">
        <v>36</v>
      </c>
      <c r="E1402" s="114">
        <v>20</v>
      </c>
      <c r="F1402" s="115">
        <v>2</v>
      </c>
      <c r="G1402" s="127">
        <v>15</v>
      </c>
      <c r="H1402" s="68">
        <f t="array" ref="H1402">INDEX('Нормативные затраты по МЗ'!$C$2:$C$132,MATCH(A1402&amp;C1402,'Нормативные затраты по МЗ'!$A$2:$A$132&amp;'Нормативные затраты по МЗ'!$B$2:$B$132,0))</f>
        <v>154.69999999999999</v>
      </c>
      <c r="I1402" s="3">
        <f>HLOOKUP($C1402,'Параметры ПФ'!$F$3:$K$4,2,FALSE)</f>
        <v>155.04</v>
      </c>
      <c r="J1402" s="3">
        <f t="shared" si="105"/>
        <v>6188</v>
      </c>
      <c r="K1402" s="4">
        <f>IF(J1402&lt;'Параметры ПФ'!$N$7+0.01,'Стандартные программы'!J1402,ROUNDDOWN('Параметры ПФ'!$N$7/IF(H1402=0,I1402,IF(I1402&gt;H1402,H1402,I1402)),0)*IF(H1402=0,I1402,IF(I1402&gt;H1402,H1402,I1402)))</f>
        <v>6188</v>
      </c>
      <c r="L1402" s="3">
        <f t="shared" si="106"/>
        <v>92820</v>
      </c>
      <c r="M1402" s="25">
        <f>IF(J1402&lt;'Параметры ПФ'!$N$7+0.01,E1402*F1402*G1402,ROUNDDOWN('Параметры ПФ'!$N$7/IF(H1402=0,I1402,IF(I1402&gt;H1402,H1402,I1402)),0)*G1402)</f>
        <v>600</v>
      </c>
      <c r="N1402" s="19">
        <f t="shared" si="107"/>
        <v>0</v>
      </c>
      <c r="O1402" s="66" t="b">
        <f t="shared" si="108"/>
        <v>1</v>
      </c>
      <c r="P1402" s="67">
        <f t="shared" si="109"/>
        <v>72</v>
      </c>
    </row>
    <row r="1403" spans="1:16" ht="31.75" x14ac:dyDescent="0.45">
      <c r="A1403" s="98" t="s">
        <v>78</v>
      </c>
      <c r="B1403" s="98" t="s">
        <v>739</v>
      </c>
      <c r="C1403" s="98" t="s">
        <v>1</v>
      </c>
      <c r="D1403" s="114">
        <v>36</v>
      </c>
      <c r="E1403" s="114">
        <v>20</v>
      </c>
      <c r="F1403" s="115">
        <v>2</v>
      </c>
      <c r="G1403" s="127">
        <v>15</v>
      </c>
      <c r="H1403" s="68">
        <f t="array" ref="H1403">INDEX('Нормативные затраты по МЗ'!$C$2:$C$132,MATCH(A1403&amp;C1403,'Нормативные затраты по МЗ'!$A$2:$A$132&amp;'Нормативные затраты по МЗ'!$B$2:$B$132,0))</f>
        <v>154.69999999999999</v>
      </c>
      <c r="I1403" s="3">
        <f>HLOOKUP($C1403,'Параметры ПФ'!$F$3:$K$4,2,FALSE)</f>
        <v>155.04</v>
      </c>
      <c r="J1403" s="3">
        <f t="shared" si="105"/>
        <v>6188</v>
      </c>
      <c r="K1403" s="4">
        <f>IF(J1403&lt;'Параметры ПФ'!$N$7+0.01,'Стандартные программы'!J1403,ROUNDDOWN('Параметры ПФ'!$N$7/IF(H1403=0,I1403,IF(I1403&gt;H1403,H1403,I1403)),0)*IF(H1403=0,I1403,IF(I1403&gt;H1403,H1403,I1403)))</f>
        <v>6188</v>
      </c>
      <c r="L1403" s="3">
        <f t="shared" si="106"/>
        <v>92820</v>
      </c>
      <c r="M1403" s="25">
        <f>IF(J1403&lt;'Параметры ПФ'!$N$7+0.01,E1403*F1403*G1403,ROUNDDOWN('Параметры ПФ'!$N$7/IF(H1403=0,I1403,IF(I1403&gt;H1403,H1403,I1403)),0)*G1403)</f>
        <v>600</v>
      </c>
      <c r="N1403" s="19">
        <f t="shared" si="107"/>
        <v>0</v>
      </c>
      <c r="O1403" s="66" t="b">
        <f t="shared" si="108"/>
        <v>1</v>
      </c>
      <c r="P1403" s="67">
        <f t="shared" si="109"/>
        <v>72</v>
      </c>
    </row>
    <row r="1404" spans="1:16" ht="31.75" x14ac:dyDescent="0.45">
      <c r="A1404" s="98" t="s">
        <v>78</v>
      </c>
      <c r="B1404" s="98" t="s">
        <v>740</v>
      </c>
      <c r="C1404" s="98" t="s">
        <v>1</v>
      </c>
      <c r="D1404" s="114">
        <v>36</v>
      </c>
      <c r="E1404" s="114">
        <v>20</v>
      </c>
      <c r="F1404" s="115">
        <v>2</v>
      </c>
      <c r="G1404" s="127">
        <v>15</v>
      </c>
      <c r="H1404" s="68">
        <f t="array" ref="H1404">INDEX('Нормативные затраты по МЗ'!$C$2:$C$132,MATCH(A1404&amp;C1404,'Нормативные затраты по МЗ'!$A$2:$A$132&amp;'Нормативные затраты по МЗ'!$B$2:$B$132,0))</f>
        <v>154.69999999999999</v>
      </c>
      <c r="I1404" s="3">
        <f>HLOOKUP($C1404,'Параметры ПФ'!$F$3:$K$4,2,FALSE)</f>
        <v>155.04</v>
      </c>
      <c r="J1404" s="3">
        <f t="shared" si="105"/>
        <v>6188</v>
      </c>
      <c r="K1404" s="4">
        <f>IF(J1404&lt;'Параметры ПФ'!$N$7+0.01,'Стандартные программы'!J1404,ROUNDDOWN('Параметры ПФ'!$N$7/IF(H1404=0,I1404,IF(I1404&gt;H1404,H1404,I1404)),0)*IF(H1404=0,I1404,IF(I1404&gt;H1404,H1404,I1404)))</f>
        <v>6188</v>
      </c>
      <c r="L1404" s="3">
        <f t="shared" si="106"/>
        <v>92820</v>
      </c>
      <c r="M1404" s="25">
        <f>IF(J1404&lt;'Параметры ПФ'!$N$7+0.01,E1404*F1404*G1404,ROUNDDOWN('Параметры ПФ'!$N$7/IF(H1404=0,I1404,IF(I1404&gt;H1404,H1404,I1404)),0)*G1404)</f>
        <v>600</v>
      </c>
      <c r="N1404" s="19">
        <f t="shared" si="107"/>
        <v>0</v>
      </c>
      <c r="O1404" s="66" t="b">
        <f t="shared" si="108"/>
        <v>1</v>
      </c>
      <c r="P1404" s="67">
        <f t="shared" si="109"/>
        <v>72</v>
      </c>
    </row>
    <row r="1405" spans="1:16" ht="31.75" x14ac:dyDescent="0.45">
      <c r="A1405" s="98" t="s">
        <v>78</v>
      </c>
      <c r="B1405" s="98" t="s">
        <v>726</v>
      </c>
      <c r="C1405" s="98" t="s">
        <v>15</v>
      </c>
      <c r="D1405" s="114">
        <v>36</v>
      </c>
      <c r="E1405" s="114">
        <v>16</v>
      </c>
      <c r="F1405" s="115">
        <v>2</v>
      </c>
      <c r="G1405" s="115">
        <v>13</v>
      </c>
      <c r="H1405" s="68">
        <f t="array" ref="H1405">INDEX('Нормативные затраты по МЗ'!$C$2:$C$132,MATCH(A1405&amp;C1405,'Нормативные затраты по МЗ'!$A$2:$A$132&amp;'Нормативные затраты по МЗ'!$B$2:$B$132,0))</f>
        <v>154.69999999999999</v>
      </c>
      <c r="I1405" s="3">
        <f>HLOOKUP($C1405,'Параметры ПФ'!$F$3:$K$4,2,FALSE)</f>
        <v>155.04</v>
      </c>
      <c r="J1405" s="3">
        <f t="shared" si="105"/>
        <v>4950.3999999999996</v>
      </c>
      <c r="K1405" s="4">
        <f>IF(J1405&lt;'Параметры ПФ'!$N$7+0.01,'Стандартные программы'!J1405,ROUNDDOWN('Параметры ПФ'!$N$7/IF(H1405=0,I1405,IF(I1405&gt;H1405,H1405,I1405)),0)*IF(H1405=0,I1405,IF(I1405&gt;H1405,H1405,I1405)))</f>
        <v>4950.3999999999996</v>
      </c>
      <c r="L1405" s="3">
        <f t="shared" si="106"/>
        <v>64355.199999999997</v>
      </c>
      <c r="M1405" s="25">
        <f>IF(J1405&lt;'Параметры ПФ'!$N$7+0.01,E1405*F1405*G1405,ROUNDDOWN('Параметры ПФ'!$N$7/IF(H1405=0,I1405,IF(I1405&gt;H1405,H1405,I1405)),0)*G1405)</f>
        <v>416</v>
      </c>
      <c r="N1405" s="19">
        <f t="shared" si="107"/>
        <v>0</v>
      </c>
      <c r="O1405" s="66" t="b">
        <f t="shared" si="108"/>
        <v>1</v>
      </c>
      <c r="P1405" s="67">
        <f t="shared" si="109"/>
        <v>72</v>
      </c>
    </row>
    <row r="1406" spans="1:16" ht="31.75" x14ac:dyDescent="0.45">
      <c r="A1406" s="98" t="s">
        <v>78</v>
      </c>
      <c r="B1406" s="98" t="s">
        <v>727</v>
      </c>
      <c r="C1406" s="98" t="s">
        <v>34</v>
      </c>
      <c r="D1406" s="114">
        <v>36</v>
      </c>
      <c r="E1406" s="114">
        <v>16</v>
      </c>
      <c r="F1406" s="115">
        <v>2</v>
      </c>
      <c r="G1406" s="127">
        <v>23</v>
      </c>
      <c r="H1406" s="68">
        <f t="array" ref="H1406">INDEX('Нормативные затраты по МЗ'!$C$2:$C$132,MATCH(A1406&amp;C1406,'Нормативные затраты по МЗ'!$A$2:$A$132&amp;'Нормативные затраты по МЗ'!$B$2:$B$132,0))</f>
        <v>154.69999999999999</v>
      </c>
      <c r="I1406" s="3">
        <f>HLOOKUP($C1406,'Параметры ПФ'!$F$3:$K$4,2,FALSE)</f>
        <v>155.04</v>
      </c>
      <c r="J1406" s="3">
        <f t="shared" si="105"/>
        <v>4950.3999999999996</v>
      </c>
      <c r="K1406" s="4">
        <f>IF(J1406&lt;'Параметры ПФ'!$N$7+0.01,'Стандартные программы'!J1406,ROUNDDOWN('Параметры ПФ'!$N$7/IF(H1406=0,I1406,IF(I1406&gt;H1406,H1406,I1406)),0)*IF(H1406=0,I1406,IF(I1406&gt;H1406,H1406,I1406)))</f>
        <v>4950.3999999999996</v>
      </c>
      <c r="L1406" s="3">
        <f t="shared" si="106"/>
        <v>113859.2</v>
      </c>
      <c r="M1406" s="25">
        <f>IF(J1406&lt;'Параметры ПФ'!$N$7+0.01,E1406*F1406*G1406,ROUNDDOWN('Параметры ПФ'!$N$7/IF(H1406=0,I1406,IF(I1406&gt;H1406,H1406,I1406)),0)*G1406)</f>
        <v>736</v>
      </c>
      <c r="N1406" s="19">
        <f t="shared" si="107"/>
        <v>0</v>
      </c>
      <c r="O1406" s="66" t="b">
        <f t="shared" si="108"/>
        <v>1</v>
      </c>
      <c r="P1406" s="67">
        <f t="shared" si="109"/>
        <v>72</v>
      </c>
    </row>
    <row r="1407" spans="1:16" ht="31.75" x14ac:dyDescent="0.45">
      <c r="A1407" s="98" t="s">
        <v>78</v>
      </c>
      <c r="B1407" s="98" t="s">
        <v>728</v>
      </c>
      <c r="C1407" s="98" t="s">
        <v>34</v>
      </c>
      <c r="D1407" s="114">
        <v>36</v>
      </c>
      <c r="E1407" s="114">
        <v>16</v>
      </c>
      <c r="F1407" s="115">
        <v>2</v>
      </c>
      <c r="G1407" s="127">
        <v>23</v>
      </c>
      <c r="H1407" s="68">
        <f t="array" ref="H1407">INDEX('Нормативные затраты по МЗ'!$C$2:$C$132,MATCH(A1407&amp;C1407,'Нормативные затраты по МЗ'!$A$2:$A$132&amp;'Нормативные затраты по МЗ'!$B$2:$B$132,0))</f>
        <v>154.69999999999999</v>
      </c>
      <c r="I1407" s="3">
        <f>HLOOKUP($C1407,'Параметры ПФ'!$F$3:$K$4,2,FALSE)</f>
        <v>155.04</v>
      </c>
      <c r="J1407" s="3">
        <f t="shared" si="105"/>
        <v>4950.3999999999996</v>
      </c>
      <c r="K1407" s="4">
        <f>IF(J1407&lt;'Параметры ПФ'!$N$7+0.01,'Стандартные программы'!J1407,ROUNDDOWN('Параметры ПФ'!$N$7/IF(H1407=0,I1407,IF(I1407&gt;H1407,H1407,I1407)),0)*IF(H1407=0,I1407,IF(I1407&gt;H1407,H1407,I1407)))</f>
        <v>4950.3999999999996</v>
      </c>
      <c r="L1407" s="3">
        <f t="shared" si="106"/>
        <v>113859.2</v>
      </c>
      <c r="M1407" s="25">
        <f>IF(J1407&lt;'Параметры ПФ'!$N$7+0.01,E1407*F1407*G1407,ROUNDDOWN('Параметры ПФ'!$N$7/IF(H1407=0,I1407,IF(I1407&gt;H1407,H1407,I1407)),0)*G1407)</f>
        <v>736</v>
      </c>
      <c r="N1407" s="19">
        <f t="shared" si="107"/>
        <v>0</v>
      </c>
      <c r="O1407" s="66" t="b">
        <f t="shared" si="108"/>
        <v>1</v>
      </c>
      <c r="P1407" s="67">
        <f t="shared" si="109"/>
        <v>72</v>
      </c>
    </row>
    <row r="1408" spans="1:16" ht="31.75" x14ac:dyDescent="0.45">
      <c r="A1408" s="98" t="s">
        <v>78</v>
      </c>
      <c r="B1408" s="98" t="s">
        <v>729</v>
      </c>
      <c r="C1408" s="98" t="s">
        <v>34</v>
      </c>
      <c r="D1408" s="114">
        <v>36</v>
      </c>
      <c r="E1408" s="114">
        <v>16</v>
      </c>
      <c r="F1408" s="115">
        <v>2</v>
      </c>
      <c r="G1408" s="127">
        <v>24</v>
      </c>
      <c r="H1408" s="68">
        <f t="array" ref="H1408">INDEX('Нормативные затраты по МЗ'!$C$2:$C$132,MATCH(A1408&amp;C1408,'Нормативные затраты по МЗ'!$A$2:$A$132&amp;'Нормативные затраты по МЗ'!$B$2:$B$132,0))</f>
        <v>154.69999999999999</v>
      </c>
      <c r="I1408" s="3">
        <f>HLOOKUP($C1408,'Параметры ПФ'!$F$3:$K$4,2,FALSE)</f>
        <v>155.04</v>
      </c>
      <c r="J1408" s="3">
        <f t="shared" si="105"/>
        <v>4950.3999999999996</v>
      </c>
      <c r="K1408" s="4">
        <f>IF(J1408&lt;'Параметры ПФ'!$N$7+0.01,'Стандартные программы'!J1408,ROUNDDOWN('Параметры ПФ'!$N$7/IF(H1408=0,I1408,IF(I1408&gt;H1408,H1408,I1408)),0)*IF(H1408=0,I1408,IF(I1408&gt;H1408,H1408,I1408)))</f>
        <v>4950.3999999999996</v>
      </c>
      <c r="L1408" s="3">
        <f t="shared" si="106"/>
        <v>118809.60000000001</v>
      </c>
      <c r="M1408" s="25">
        <f>IF(J1408&lt;'Параметры ПФ'!$N$7+0.01,E1408*F1408*G1408,ROUNDDOWN('Параметры ПФ'!$N$7/IF(H1408=0,I1408,IF(I1408&gt;H1408,H1408,I1408)),0)*G1408)</f>
        <v>768</v>
      </c>
      <c r="N1408" s="19">
        <f t="shared" si="107"/>
        <v>0</v>
      </c>
      <c r="O1408" s="66" t="b">
        <f t="shared" si="108"/>
        <v>1</v>
      </c>
      <c r="P1408" s="67">
        <f t="shared" si="109"/>
        <v>72</v>
      </c>
    </row>
    <row r="1409" spans="1:16" ht="31.75" x14ac:dyDescent="0.45">
      <c r="A1409" s="98" t="s">
        <v>78</v>
      </c>
      <c r="B1409" s="98" t="s">
        <v>730</v>
      </c>
      <c r="C1409" s="98" t="s">
        <v>16</v>
      </c>
      <c r="D1409" s="114">
        <v>36</v>
      </c>
      <c r="E1409" s="114">
        <v>16</v>
      </c>
      <c r="F1409" s="115">
        <v>2</v>
      </c>
      <c r="G1409" s="115">
        <v>13</v>
      </c>
      <c r="H1409" s="68">
        <f t="array" ref="H1409">INDEX('Нормативные затраты по МЗ'!$C$2:$C$132,MATCH(A1409&amp;C1409,'Нормативные затраты по МЗ'!$A$2:$A$132&amp;'Нормативные затраты по МЗ'!$B$2:$B$132,0))</f>
        <v>154.69999999999999</v>
      </c>
      <c r="I1409" s="3">
        <f>HLOOKUP($C1409,'Параметры ПФ'!$F$3:$K$4,2,FALSE)</f>
        <v>155.04</v>
      </c>
      <c r="J1409" s="3">
        <f t="shared" si="105"/>
        <v>4950.3999999999996</v>
      </c>
      <c r="K1409" s="4">
        <f>IF(J1409&lt;'Параметры ПФ'!$N$7+0.01,'Стандартные программы'!J1409,ROUNDDOWN('Параметры ПФ'!$N$7/IF(H1409=0,I1409,IF(I1409&gt;H1409,H1409,I1409)),0)*IF(H1409=0,I1409,IF(I1409&gt;H1409,H1409,I1409)))</f>
        <v>4950.3999999999996</v>
      </c>
      <c r="L1409" s="3">
        <f t="shared" si="106"/>
        <v>64355.199999999997</v>
      </c>
      <c r="M1409" s="25">
        <f>IF(J1409&lt;'Параметры ПФ'!$N$7+0.01,E1409*F1409*G1409,ROUNDDOWN('Параметры ПФ'!$N$7/IF(H1409=0,I1409,IF(I1409&gt;H1409,H1409,I1409)),0)*G1409)</f>
        <v>416</v>
      </c>
      <c r="N1409" s="19">
        <f t="shared" si="107"/>
        <v>0</v>
      </c>
      <c r="O1409" s="66" t="b">
        <f t="shared" si="108"/>
        <v>1</v>
      </c>
      <c r="P1409" s="67">
        <f t="shared" si="109"/>
        <v>72</v>
      </c>
    </row>
    <row r="1410" spans="1:16" ht="31.75" x14ac:dyDescent="0.45">
      <c r="A1410" s="98" t="s">
        <v>78</v>
      </c>
      <c r="B1410" s="98" t="s">
        <v>731</v>
      </c>
      <c r="C1410" s="98" t="s">
        <v>2</v>
      </c>
      <c r="D1410" s="114">
        <v>36</v>
      </c>
      <c r="E1410" s="114">
        <v>16</v>
      </c>
      <c r="F1410" s="115">
        <v>2</v>
      </c>
      <c r="G1410" s="115">
        <v>12</v>
      </c>
      <c r="H1410" s="68">
        <f t="array" ref="H1410">INDEX('Нормативные затраты по МЗ'!$C$2:$C$132,MATCH(A1410&amp;C1410,'Нормативные затраты по МЗ'!$A$2:$A$132&amp;'Нормативные затраты по МЗ'!$B$2:$B$132,0))</f>
        <v>154.69999999999999</v>
      </c>
      <c r="I1410" s="3">
        <f>HLOOKUP($C1410,'Параметры ПФ'!$F$3:$K$4,2,FALSE)</f>
        <v>155.04</v>
      </c>
      <c r="J1410" s="3">
        <f t="shared" ref="J1410:J1473" si="110">IF(H1410=0,I1410*F1410*E1410,IF(I1410&gt;H1410,H1410*F1410*E1410,I1410*F1410*E1410))</f>
        <v>4950.3999999999996</v>
      </c>
      <c r="K1410" s="4">
        <f>IF(J1410&lt;'Параметры ПФ'!$N$7+0.01,'Стандартные программы'!J1410,ROUNDDOWN('Параметры ПФ'!$N$7/IF(H1410=0,I1410,IF(I1410&gt;H1410,H1410,I1410)),0)*IF(H1410=0,I1410,IF(I1410&gt;H1410,H1410,I1410)))</f>
        <v>4950.3999999999996</v>
      </c>
      <c r="L1410" s="3">
        <f t="shared" ref="L1410:L1473" si="111">K1410*G1410</f>
        <v>59404.800000000003</v>
      </c>
      <c r="M1410" s="25">
        <f>IF(J1410&lt;'Параметры ПФ'!$N$7+0.01,E1410*F1410*G1410,ROUNDDOWN('Параметры ПФ'!$N$7/IF(H1410=0,I1410,IF(I1410&gt;H1410,H1410,I1410)),0)*G1410)</f>
        <v>384</v>
      </c>
      <c r="N1410" s="19">
        <f t="shared" ref="N1410:N1473" si="112">IF(H1410=0,I1410*F1410*E1410,IF(I1410&gt;H1410,H1410*F1410*E1410,I1410*F1410*E1410))-K1410</f>
        <v>0</v>
      </c>
      <c r="O1410" s="66" t="b">
        <f t="shared" ref="O1410:O1473" si="113">IF(I1410&gt;=H1410,TRUE,FALSE)</f>
        <v>1</v>
      </c>
      <c r="P1410" s="67">
        <f t="shared" ref="P1410:P1473" si="114">D1410*F1410</f>
        <v>72</v>
      </c>
    </row>
    <row r="1411" spans="1:16" ht="31.75" x14ac:dyDescent="0.45">
      <c r="A1411" s="98" t="s">
        <v>78</v>
      </c>
      <c r="B1411" s="98" t="s">
        <v>732</v>
      </c>
      <c r="C1411" s="98" t="s">
        <v>2</v>
      </c>
      <c r="D1411" s="114">
        <v>36</v>
      </c>
      <c r="E1411" s="114">
        <v>16</v>
      </c>
      <c r="F1411" s="115">
        <v>2</v>
      </c>
      <c r="G1411" s="115">
        <v>12</v>
      </c>
      <c r="H1411" s="68">
        <f t="array" ref="H1411">INDEX('Нормативные затраты по МЗ'!$C$2:$C$132,MATCH(A1411&amp;C1411,'Нормативные затраты по МЗ'!$A$2:$A$132&amp;'Нормативные затраты по МЗ'!$B$2:$B$132,0))</f>
        <v>154.69999999999999</v>
      </c>
      <c r="I1411" s="3">
        <f>HLOOKUP($C1411,'Параметры ПФ'!$F$3:$K$4,2,FALSE)</f>
        <v>155.04</v>
      </c>
      <c r="J1411" s="3">
        <f t="shared" si="110"/>
        <v>4950.3999999999996</v>
      </c>
      <c r="K1411" s="4">
        <f>IF(J1411&lt;'Параметры ПФ'!$N$7+0.01,'Стандартные программы'!J1411,ROUNDDOWN('Параметры ПФ'!$N$7/IF(H1411=0,I1411,IF(I1411&gt;H1411,H1411,I1411)),0)*IF(H1411=0,I1411,IF(I1411&gt;H1411,H1411,I1411)))</f>
        <v>4950.3999999999996</v>
      </c>
      <c r="L1411" s="3">
        <f t="shared" si="111"/>
        <v>59404.800000000003</v>
      </c>
      <c r="M1411" s="25">
        <f>IF(J1411&lt;'Параметры ПФ'!$N$7+0.01,E1411*F1411*G1411,ROUNDDOWN('Параметры ПФ'!$N$7/IF(H1411=0,I1411,IF(I1411&gt;H1411,H1411,I1411)),0)*G1411)</f>
        <v>384</v>
      </c>
      <c r="N1411" s="19">
        <f t="shared" si="112"/>
        <v>0</v>
      </c>
      <c r="O1411" s="66" t="b">
        <f t="shared" si="113"/>
        <v>1</v>
      </c>
      <c r="P1411" s="67">
        <f t="shared" si="114"/>
        <v>72</v>
      </c>
    </row>
    <row r="1412" spans="1:16" ht="47.6" x14ac:dyDescent="0.45">
      <c r="A1412" s="98" t="s">
        <v>78</v>
      </c>
      <c r="B1412" s="98" t="s">
        <v>2361</v>
      </c>
      <c r="C1412" s="98" t="s">
        <v>2</v>
      </c>
      <c r="D1412" s="114">
        <v>36</v>
      </c>
      <c r="E1412" s="114">
        <v>16</v>
      </c>
      <c r="F1412" s="115">
        <v>2</v>
      </c>
      <c r="G1412" s="115">
        <v>13</v>
      </c>
      <c r="H1412" s="68">
        <f t="array" ref="H1412">INDEX('Нормативные затраты по МЗ'!$C$2:$C$132,MATCH(A1412&amp;C1412,'Нормативные затраты по МЗ'!$A$2:$A$132&amp;'Нормативные затраты по МЗ'!$B$2:$B$132,0))</f>
        <v>154.69999999999999</v>
      </c>
      <c r="I1412" s="3">
        <f>HLOOKUP($C1412,'Параметры ПФ'!$F$3:$K$4,2,FALSE)</f>
        <v>155.04</v>
      </c>
      <c r="J1412" s="3">
        <f t="shared" si="110"/>
        <v>4950.3999999999996</v>
      </c>
      <c r="K1412" s="4">
        <f>IF(J1412&lt;'Параметры ПФ'!$N$7+0.01,'Стандартные программы'!J1412,ROUNDDOWN('Параметры ПФ'!$N$7/IF(H1412=0,I1412,IF(I1412&gt;H1412,H1412,I1412)),0)*IF(H1412=0,I1412,IF(I1412&gt;H1412,H1412,I1412)))</f>
        <v>4950.3999999999996</v>
      </c>
      <c r="L1412" s="3">
        <f t="shared" si="111"/>
        <v>64355.199999999997</v>
      </c>
      <c r="M1412" s="25">
        <f>IF(J1412&lt;'Параметры ПФ'!$N$7+0.01,E1412*F1412*G1412,ROUNDDOWN('Параметры ПФ'!$N$7/IF(H1412=0,I1412,IF(I1412&gt;H1412,H1412,I1412)),0)*G1412)</f>
        <v>416</v>
      </c>
      <c r="N1412" s="19">
        <f t="shared" si="112"/>
        <v>0</v>
      </c>
      <c r="O1412" s="66" t="b">
        <f t="shared" si="113"/>
        <v>1</v>
      </c>
      <c r="P1412" s="67">
        <f t="shared" si="114"/>
        <v>72</v>
      </c>
    </row>
    <row r="1413" spans="1:16" ht="47.6" x14ac:dyDescent="0.45">
      <c r="A1413" s="98" t="s">
        <v>78</v>
      </c>
      <c r="B1413" s="98" t="s">
        <v>733</v>
      </c>
      <c r="C1413" s="98" t="s">
        <v>2</v>
      </c>
      <c r="D1413" s="114">
        <v>36</v>
      </c>
      <c r="E1413" s="114">
        <v>16</v>
      </c>
      <c r="F1413" s="115">
        <v>2</v>
      </c>
      <c r="G1413" s="115">
        <v>12</v>
      </c>
      <c r="H1413" s="68">
        <f t="array" ref="H1413">INDEX('Нормативные затраты по МЗ'!$C$2:$C$132,MATCH(A1413&amp;C1413,'Нормативные затраты по МЗ'!$A$2:$A$132&amp;'Нормативные затраты по МЗ'!$B$2:$B$132,0))</f>
        <v>154.69999999999999</v>
      </c>
      <c r="I1413" s="3">
        <f>HLOOKUP($C1413,'Параметры ПФ'!$F$3:$K$4,2,FALSE)</f>
        <v>155.04</v>
      </c>
      <c r="J1413" s="3">
        <f t="shared" si="110"/>
        <v>4950.3999999999996</v>
      </c>
      <c r="K1413" s="4">
        <f>IF(J1413&lt;'Параметры ПФ'!$N$7+0.01,'Стандартные программы'!J1413,ROUNDDOWN('Параметры ПФ'!$N$7/IF(H1413=0,I1413,IF(I1413&gt;H1413,H1413,I1413)),0)*IF(H1413=0,I1413,IF(I1413&gt;H1413,H1413,I1413)))</f>
        <v>4950.3999999999996</v>
      </c>
      <c r="L1413" s="3">
        <f t="shared" si="111"/>
        <v>59404.800000000003</v>
      </c>
      <c r="M1413" s="25">
        <f>IF(J1413&lt;'Параметры ПФ'!$N$7+0.01,E1413*F1413*G1413,ROUNDDOWN('Параметры ПФ'!$N$7/IF(H1413=0,I1413,IF(I1413&gt;H1413,H1413,I1413)),0)*G1413)</f>
        <v>384</v>
      </c>
      <c r="N1413" s="19">
        <f t="shared" si="112"/>
        <v>0</v>
      </c>
      <c r="O1413" s="66" t="b">
        <f t="shared" si="113"/>
        <v>1</v>
      </c>
      <c r="P1413" s="67">
        <f t="shared" si="114"/>
        <v>72</v>
      </c>
    </row>
    <row r="1414" spans="1:16" ht="31.75" x14ac:dyDescent="0.45">
      <c r="A1414" s="98" t="s">
        <v>78</v>
      </c>
      <c r="B1414" s="98" t="s">
        <v>734</v>
      </c>
      <c r="C1414" s="98" t="s">
        <v>1</v>
      </c>
      <c r="D1414" s="114">
        <v>36</v>
      </c>
      <c r="E1414" s="114">
        <v>16</v>
      </c>
      <c r="F1414" s="115">
        <v>2</v>
      </c>
      <c r="G1414" s="127">
        <v>15</v>
      </c>
      <c r="H1414" s="68">
        <f t="array" ref="H1414">INDEX('Нормативные затраты по МЗ'!$C$2:$C$132,MATCH(A1414&amp;C1414,'Нормативные затраты по МЗ'!$A$2:$A$132&amp;'Нормативные затраты по МЗ'!$B$2:$B$132,0))</f>
        <v>154.69999999999999</v>
      </c>
      <c r="I1414" s="3">
        <f>HLOOKUP($C1414,'Параметры ПФ'!$F$3:$K$4,2,FALSE)</f>
        <v>155.04</v>
      </c>
      <c r="J1414" s="3">
        <f t="shared" si="110"/>
        <v>4950.3999999999996</v>
      </c>
      <c r="K1414" s="4">
        <f>IF(J1414&lt;'Параметры ПФ'!$N$7+0.01,'Стандартные программы'!J1414,ROUNDDOWN('Параметры ПФ'!$N$7/IF(H1414=0,I1414,IF(I1414&gt;H1414,H1414,I1414)),0)*IF(H1414=0,I1414,IF(I1414&gt;H1414,H1414,I1414)))</f>
        <v>4950.3999999999996</v>
      </c>
      <c r="L1414" s="3">
        <f t="shared" si="111"/>
        <v>74256</v>
      </c>
      <c r="M1414" s="25">
        <f>IF(J1414&lt;'Параметры ПФ'!$N$7+0.01,E1414*F1414*G1414,ROUNDDOWN('Параметры ПФ'!$N$7/IF(H1414=0,I1414,IF(I1414&gt;H1414,H1414,I1414)),0)*G1414)</f>
        <v>480</v>
      </c>
      <c r="N1414" s="19">
        <f t="shared" si="112"/>
        <v>0</v>
      </c>
      <c r="O1414" s="66" t="b">
        <f t="shared" si="113"/>
        <v>1</v>
      </c>
      <c r="P1414" s="67">
        <f t="shared" si="114"/>
        <v>72</v>
      </c>
    </row>
    <row r="1415" spans="1:16" ht="31.75" x14ac:dyDescent="0.45">
      <c r="A1415" s="98" t="s">
        <v>78</v>
      </c>
      <c r="B1415" s="98" t="s">
        <v>735</v>
      </c>
      <c r="C1415" s="98" t="s">
        <v>1</v>
      </c>
      <c r="D1415" s="114">
        <v>36</v>
      </c>
      <c r="E1415" s="114">
        <v>16</v>
      </c>
      <c r="F1415" s="115">
        <v>2</v>
      </c>
      <c r="G1415" s="127">
        <v>15</v>
      </c>
      <c r="H1415" s="68">
        <f t="array" ref="H1415">INDEX('Нормативные затраты по МЗ'!$C$2:$C$132,MATCH(A1415&amp;C1415,'Нормативные затраты по МЗ'!$A$2:$A$132&amp;'Нормативные затраты по МЗ'!$B$2:$B$132,0))</f>
        <v>154.69999999999999</v>
      </c>
      <c r="I1415" s="3">
        <f>HLOOKUP($C1415,'Параметры ПФ'!$F$3:$K$4,2,FALSE)</f>
        <v>155.04</v>
      </c>
      <c r="J1415" s="3">
        <f t="shared" si="110"/>
        <v>4950.3999999999996</v>
      </c>
      <c r="K1415" s="4">
        <f>IF(J1415&lt;'Параметры ПФ'!$N$7+0.01,'Стандартные программы'!J1415,ROUNDDOWN('Параметры ПФ'!$N$7/IF(H1415=0,I1415,IF(I1415&gt;H1415,H1415,I1415)),0)*IF(H1415=0,I1415,IF(I1415&gt;H1415,H1415,I1415)))</f>
        <v>4950.3999999999996</v>
      </c>
      <c r="L1415" s="3">
        <f t="shared" si="111"/>
        <v>74256</v>
      </c>
      <c r="M1415" s="25">
        <f>IF(J1415&lt;'Параметры ПФ'!$N$7+0.01,E1415*F1415*G1415,ROUNDDOWN('Параметры ПФ'!$N$7/IF(H1415=0,I1415,IF(I1415&gt;H1415,H1415,I1415)),0)*G1415)</f>
        <v>480</v>
      </c>
      <c r="N1415" s="19">
        <f t="shared" si="112"/>
        <v>0</v>
      </c>
      <c r="O1415" s="66" t="b">
        <f t="shared" si="113"/>
        <v>1</v>
      </c>
      <c r="P1415" s="67">
        <f t="shared" si="114"/>
        <v>72</v>
      </c>
    </row>
    <row r="1416" spans="1:16" ht="31.75" x14ac:dyDescent="0.45">
      <c r="A1416" s="98" t="s">
        <v>78</v>
      </c>
      <c r="B1416" s="98" t="s">
        <v>736</v>
      </c>
      <c r="C1416" s="98" t="s">
        <v>1</v>
      </c>
      <c r="D1416" s="114">
        <v>36</v>
      </c>
      <c r="E1416" s="114">
        <v>16</v>
      </c>
      <c r="F1416" s="115">
        <v>2</v>
      </c>
      <c r="G1416" s="127">
        <v>15</v>
      </c>
      <c r="H1416" s="68">
        <f t="array" ref="H1416">INDEX('Нормативные затраты по МЗ'!$C$2:$C$132,MATCH(A1416&amp;C1416,'Нормативные затраты по МЗ'!$A$2:$A$132&amp;'Нормативные затраты по МЗ'!$B$2:$B$132,0))</f>
        <v>154.69999999999999</v>
      </c>
      <c r="I1416" s="3">
        <f>HLOOKUP($C1416,'Параметры ПФ'!$F$3:$K$4,2,FALSE)</f>
        <v>155.04</v>
      </c>
      <c r="J1416" s="3">
        <f t="shared" si="110"/>
        <v>4950.3999999999996</v>
      </c>
      <c r="K1416" s="4">
        <f>IF(J1416&lt;'Параметры ПФ'!$N$7+0.01,'Стандартные программы'!J1416,ROUNDDOWN('Параметры ПФ'!$N$7/IF(H1416=0,I1416,IF(I1416&gt;H1416,H1416,I1416)),0)*IF(H1416=0,I1416,IF(I1416&gt;H1416,H1416,I1416)))</f>
        <v>4950.3999999999996</v>
      </c>
      <c r="L1416" s="3">
        <f t="shared" si="111"/>
        <v>74256</v>
      </c>
      <c r="M1416" s="25">
        <f>IF(J1416&lt;'Параметры ПФ'!$N$7+0.01,E1416*F1416*G1416,ROUNDDOWN('Параметры ПФ'!$N$7/IF(H1416=0,I1416,IF(I1416&gt;H1416,H1416,I1416)),0)*G1416)</f>
        <v>480</v>
      </c>
      <c r="N1416" s="19">
        <f t="shared" si="112"/>
        <v>0</v>
      </c>
      <c r="O1416" s="66" t="b">
        <f t="shared" si="113"/>
        <v>1</v>
      </c>
      <c r="P1416" s="67">
        <f t="shared" si="114"/>
        <v>72</v>
      </c>
    </row>
    <row r="1417" spans="1:16" ht="31.75" x14ac:dyDescent="0.45">
      <c r="A1417" s="98" t="s">
        <v>78</v>
      </c>
      <c r="B1417" s="98" t="s">
        <v>737</v>
      </c>
      <c r="C1417" s="98" t="s">
        <v>1</v>
      </c>
      <c r="D1417" s="114">
        <v>36</v>
      </c>
      <c r="E1417" s="114">
        <v>16</v>
      </c>
      <c r="F1417" s="115">
        <v>2</v>
      </c>
      <c r="G1417" s="127">
        <v>15</v>
      </c>
      <c r="H1417" s="68">
        <f t="array" ref="H1417">INDEX('Нормативные затраты по МЗ'!$C$2:$C$132,MATCH(A1417&amp;C1417,'Нормативные затраты по МЗ'!$A$2:$A$132&amp;'Нормативные затраты по МЗ'!$B$2:$B$132,0))</f>
        <v>154.69999999999999</v>
      </c>
      <c r="I1417" s="3">
        <f>HLOOKUP($C1417,'Параметры ПФ'!$F$3:$K$4,2,FALSE)</f>
        <v>155.04</v>
      </c>
      <c r="J1417" s="3">
        <f t="shared" si="110"/>
        <v>4950.3999999999996</v>
      </c>
      <c r="K1417" s="4">
        <f>IF(J1417&lt;'Параметры ПФ'!$N$7+0.01,'Стандартные программы'!J1417,ROUNDDOWN('Параметры ПФ'!$N$7/IF(H1417=0,I1417,IF(I1417&gt;H1417,H1417,I1417)),0)*IF(H1417=0,I1417,IF(I1417&gt;H1417,H1417,I1417)))</f>
        <v>4950.3999999999996</v>
      </c>
      <c r="L1417" s="3">
        <f t="shared" si="111"/>
        <v>74256</v>
      </c>
      <c r="M1417" s="25">
        <f>IF(J1417&lt;'Параметры ПФ'!$N$7+0.01,E1417*F1417*G1417,ROUNDDOWN('Параметры ПФ'!$N$7/IF(H1417=0,I1417,IF(I1417&gt;H1417,H1417,I1417)),0)*G1417)</f>
        <v>480</v>
      </c>
      <c r="N1417" s="19">
        <f t="shared" si="112"/>
        <v>0</v>
      </c>
      <c r="O1417" s="66" t="b">
        <f t="shared" si="113"/>
        <v>1</v>
      </c>
      <c r="P1417" s="67">
        <f t="shared" si="114"/>
        <v>72</v>
      </c>
    </row>
    <row r="1418" spans="1:16" ht="31.75" x14ac:dyDescent="0.45">
      <c r="A1418" s="98" t="s">
        <v>78</v>
      </c>
      <c r="B1418" s="98" t="s">
        <v>738</v>
      </c>
      <c r="C1418" s="98" t="s">
        <v>1</v>
      </c>
      <c r="D1418" s="114">
        <v>36</v>
      </c>
      <c r="E1418" s="114">
        <v>16</v>
      </c>
      <c r="F1418" s="115">
        <v>2</v>
      </c>
      <c r="G1418" s="127">
        <v>15</v>
      </c>
      <c r="H1418" s="68">
        <f t="array" ref="H1418">INDEX('Нормативные затраты по МЗ'!$C$2:$C$132,MATCH(A1418&amp;C1418,'Нормативные затраты по МЗ'!$A$2:$A$132&amp;'Нормативные затраты по МЗ'!$B$2:$B$132,0))</f>
        <v>154.69999999999999</v>
      </c>
      <c r="I1418" s="3">
        <f>HLOOKUP($C1418,'Параметры ПФ'!$F$3:$K$4,2,FALSE)</f>
        <v>155.04</v>
      </c>
      <c r="J1418" s="3">
        <f t="shared" si="110"/>
        <v>4950.3999999999996</v>
      </c>
      <c r="K1418" s="4">
        <f>IF(J1418&lt;'Параметры ПФ'!$N$7+0.01,'Стандартные программы'!J1418,ROUNDDOWN('Параметры ПФ'!$N$7/IF(H1418=0,I1418,IF(I1418&gt;H1418,H1418,I1418)),0)*IF(H1418=0,I1418,IF(I1418&gt;H1418,H1418,I1418)))</f>
        <v>4950.3999999999996</v>
      </c>
      <c r="L1418" s="3">
        <f t="shared" si="111"/>
        <v>74256</v>
      </c>
      <c r="M1418" s="25">
        <f>IF(J1418&lt;'Параметры ПФ'!$N$7+0.01,E1418*F1418*G1418,ROUNDDOWN('Параметры ПФ'!$N$7/IF(H1418=0,I1418,IF(I1418&gt;H1418,H1418,I1418)),0)*G1418)</f>
        <v>480</v>
      </c>
      <c r="N1418" s="19">
        <f t="shared" si="112"/>
        <v>0</v>
      </c>
      <c r="O1418" s="66" t="b">
        <f t="shared" si="113"/>
        <v>1</v>
      </c>
      <c r="P1418" s="67">
        <f t="shared" si="114"/>
        <v>72</v>
      </c>
    </row>
    <row r="1419" spans="1:16" ht="31.75" x14ac:dyDescent="0.45">
      <c r="A1419" s="98" t="s">
        <v>78</v>
      </c>
      <c r="B1419" s="98" t="s">
        <v>739</v>
      </c>
      <c r="C1419" s="98" t="s">
        <v>1</v>
      </c>
      <c r="D1419" s="114">
        <v>36</v>
      </c>
      <c r="E1419" s="114">
        <v>16</v>
      </c>
      <c r="F1419" s="115">
        <v>2</v>
      </c>
      <c r="G1419" s="127">
        <v>15</v>
      </c>
      <c r="H1419" s="68">
        <f t="array" ref="H1419">INDEX('Нормативные затраты по МЗ'!$C$2:$C$132,MATCH(A1419&amp;C1419,'Нормативные затраты по МЗ'!$A$2:$A$132&amp;'Нормативные затраты по МЗ'!$B$2:$B$132,0))</f>
        <v>154.69999999999999</v>
      </c>
      <c r="I1419" s="3">
        <f>HLOOKUP($C1419,'Параметры ПФ'!$F$3:$K$4,2,FALSE)</f>
        <v>155.04</v>
      </c>
      <c r="J1419" s="3">
        <f t="shared" si="110"/>
        <v>4950.3999999999996</v>
      </c>
      <c r="K1419" s="4">
        <f>IF(J1419&lt;'Параметры ПФ'!$N$7+0.01,'Стандартные программы'!J1419,ROUNDDOWN('Параметры ПФ'!$N$7/IF(H1419=0,I1419,IF(I1419&gt;H1419,H1419,I1419)),0)*IF(H1419=0,I1419,IF(I1419&gt;H1419,H1419,I1419)))</f>
        <v>4950.3999999999996</v>
      </c>
      <c r="L1419" s="3">
        <f t="shared" si="111"/>
        <v>74256</v>
      </c>
      <c r="M1419" s="25">
        <f>IF(J1419&lt;'Параметры ПФ'!$N$7+0.01,E1419*F1419*G1419,ROUNDDOWN('Параметры ПФ'!$N$7/IF(H1419=0,I1419,IF(I1419&gt;H1419,H1419,I1419)),0)*G1419)</f>
        <v>480</v>
      </c>
      <c r="N1419" s="19">
        <f t="shared" si="112"/>
        <v>0</v>
      </c>
      <c r="O1419" s="66" t="b">
        <f t="shared" si="113"/>
        <v>1</v>
      </c>
      <c r="P1419" s="67">
        <f t="shared" si="114"/>
        <v>72</v>
      </c>
    </row>
    <row r="1420" spans="1:16" ht="31.75" x14ac:dyDescent="0.45">
      <c r="A1420" s="98" t="s">
        <v>78</v>
      </c>
      <c r="B1420" s="98" t="s">
        <v>740</v>
      </c>
      <c r="C1420" s="98" t="s">
        <v>1</v>
      </c>
      <c r="D1420" s="114">
        <v>36</v>
      </c>
      <c r="E1420" s="114">
        <v>16</v>
      </c>
      <c r="F1420" s="115">
        <v>2</v>
      </c>
      <c r="G1420" s="127">
        <v>15</v>
      </c>
      <c r="H1420" s="68">
        <f t="array" ref="H1420">INDEX('Нормативные затраты по МЗ'!$C$2:$C$132,MATCH(A1420&amp;C1420,'Нормативные затраты по МЗ'!$A$2:$A$132&amp;'Нормативные затраты по МЗ'!$B$2:$B$132,0))</f>
        <v>154.69999999999999</v>
      </c>
      <c r="I1420" s="3">
        <f>HLOOKUP($C1420,'Параметры ПФ'!$F$3:$K$4,2,FALSE)</f>
        <v>155.04</v>
      </c>
      <c r="J1420" s="3">
        <f t="shared" si="110"/>
        <v>4950.3999999999996</v>
      </c>
      <c r="K1420" s="4">
        <f>IF(J1420&lt;'Параметры ПФ'!$N$7+0.01,'Стандартные программы'!J1420,ROUNDDOWN('Параметры ПФ'!$N$7/IF(H1420=0,I1420,IF(I1420&gt;H1420,H1420,I1420)),0)*IF(H1420=0,I1420,IF(I1420&gt;H1420,H1420,I1420)))</f>
        <v>4950.3999999999996</v>
      </c>
      <c r="L1420" s="3">
        <f t="shared" si="111"/>
        <v>74256</v>
      </c>
      <c r="M1420" s="25">
        <f>IF(J1420&lt;'Параметры ПФ'!$N$7+0.01,E1420*F1420*G1420,ROUNDDOWN('Параметры ПФ'!$N$7/IF(H1420=0,I1420,IF(I1420&gt;H1420,H1420,I1420)),0)*G1420)</f>
        <v>480</v>
      </c>
      <c r="N1420" s="19">
        <f t="shared" si="112"/>
        <v>0</v>
      </c>
      <c r="O1420" s="66" t="b">
        <f t="shared" si="113"/>
        <v>1</v>
      </c>
      <c r="P1420" s="67">
        <f t="shared" si="114"/>
        <v>72</v>
      </c>
    </row>
    <row r="1421" spans="1:16" x14ac:dyDescent="0.45">
      <c r="A1421" s="90" t="s">
        <v>79</v>
      </c>
      <c r="B1421" s="90" t="s">
        <v>741</v>
      </c>
      <c r="C1421" s="90" t="s">
        <v>2</v>
      </c>
      <c r="D1421" s="91">
        <v>36</v>
      </c>
      <c r="E1421" s="91">
        <v>20</v>
      </c>
      <c r="F1421" s="92">
        <v>2</v>
      </c>
      <c r="G1421" s="93">
        <v>17</v>
      </c>
      <c r="H1421" s="68">
        <f t="array" ref="H1421">INDEX('Нормативные затраты по МЗ'!$C$2:$C$132,MATCH(A1421&amp;C1421,'Нормативные затраты по МЗ'!$A$2:$A$132&amp;'Нормативные затраты по МЗ'!$B$2:$B$132,0))</f>
        <v>153.44</v>
      </c>
      <c r="I1421" s="3">
        <f>HLOOKUP($C1421,'Параметры ПФ'!$F$3:$K$4,2,FALSE)</f>
        <v>155.04</v>
      </c>
      <c r="J1421" s="3">
        <f t="shared" si="110"/>
        <v>6137.6</v>
      </c>
      <c r="K1421" s="4">
        <f>IF(J1421&lt;'Параметры ПФ'!$N$7+0.01,'Стандартные программы'!J1421,ROUNDDOWN('Параметры ПФ'!$N$7/IF(H1421=0,I1421,IF(I1421&gt;H1421,H1421,I1421)),0)*IF(H1421=0,I1421,IF(I1421&gt;H1421,H1421,I1421)))</f>
        <v>6137.6</v>
      </c>
      <c r="L1421" s="3">
        <f t="shared" si="111"/>
        <v>104339.2</v>
      </c>
      <c r="M1421" s="25">
        <f>IF(J1421&lt;'Параметры ПФ'!$N$7+0.01,E1421*F1421*G1421,ROUNDDOWN('Параметры ПФ'!$N$7/IF(H1421=0,I1421,IF(I1421&gt;H1421,H1421,I1421)),0)*G1421)</f>
        <v>680</v>
      </c>
      <c r="N1421" s="19">
        <f t="shared" si="112"/>
        <v>0</v>
      </c>
      <c r="O1421" s="66" t="b">
        <f t="shared" si="113"/>
        <v>1</v>
      </c>
      <c r="P1421" s="67">
        <f t="shared" si="114"/>
        <v>72</v>
      </c>
    </row>
    <row r="1422" spans="1:16" x14ac:dyDescent="0.45">
      <c r="A1422" s="90" t="s">
        <v>79</v>
      </c>
      <c r="B1422" s="90" t="s">
        <v>743</v>
      </c>
      <c r="C1422" s="90" t="s">
        <v>14</v>
      </c>
      <c r="D1422" s="91">
        <v>36</v>
      </c>
      <c r="E1422" s="91">
        <v>20</v>
      </c>
      <c r="F1422" s="92">
        <v>2</v>
      </c>
      <c r="G1422" s="93">
        <v>16</v>
      </c>
      <c r="H1422" s="68">
        <f t="array" ref="H1422">INDEX('Нормативные затраты по МЗ'!$C$2:$C$132,MATCH(A1422&amp;C1422,'Нормативные затраты по МЗ'!$A$2:$A$132&amp;'Нормативные затраты по МЗ'!$B$2:$B$132,0))</f>
        <v>153.44</v>
      </c>
      <c r="I1422" s="3">
        <f>HLOOKUP($C1422,'Параметры ПФ'!$F$3:$K$4,2,FALSE)</f>
        <v>155.04</v>
      </c>
      <c r="J1422" s="3">
        <f t="shared" si="110"/>
        <v>6137.6</v>
      </c>
      <c r="K1422" s="4">
        <f>IF(J1422&lt;'Параметры ПФ'!$N$7+0.01,'Стандартные программы'!J1422,ROUNDDOWN('Параметры ПФ'!$N$7/IF(H1422=0,I1422,IF(I1422&gt;H1422,H1422,I1422)),0)*IF(H1422=0,I1422,IF(I1422&gt;H1422,H1422,I1422)))</f>
        <v>6137.6</v>
      </c>
      <c r="L1422" s="3">
        <f t="shared" si="111"/>
        <v>98201.600000000006</v>
      </c>
      <c r="M1422" s="25">
        <f>IF(J1422&lt;'Параметры ПФ'!$N$7+0.01,E1422*F1422*G1422,ROUNDDOWN('Параметры ПФ'!$N$7/IF(H1422=0,I1422,IF(I1422&gt;H1422,H1422,I1422)),0)*G1422)</f>
        <v>640</v>
      </c>
      <c r="N1422" s="19">
        <f t="shared" si="112"/>
        <v>0</v>
      </c>
      <c r="O1422" s="66" t="b">
        <f t="shared" si="113"/>
        <v>1</v>
      </c>
      <c r="P1422" s="67">
        <f t="shared" si="114"/>
        <v>72</v>
      </c>
    </row>
    <row r="1423" spans="1:16" x14ac:dyDescent="0.45">
      <c r="A1423" s="90" t="s">
        <v>79</v>
      </c>
      <c r="B1423" s="90" t="s">
        <v>745</v>
      </c>
      <c r="C1423" s="90" t="s">
        <v>15</v>
      </c>
      <c r="D1423" s="91">
        <v>36</v>
      </c>
      <c r="E1423" s="91">
        <v>20</v>
      </c>
      <c r="F1423" s="92">
        <v>2</v>
      </c>
      <c r="G1423" s="93">
        <v>18</v>
      </c>
      <c r="H1423" s="68">
        <f t="array" ref="H1423">INDEX('Нормативные затраты по МЗ'!$C$2:$C$132,MATCH(A1423&amp;C1423,'Нормативные затраты по МЗ'!$A$2:$A$132&amp;'Нормативные затраты по МЗ'!$B$2:$B$132,0))</f>
        <v>153.44</v>
      </c>
      <c r="I1423" s="3">
        <f>HLOOKUP($C1423,'Параметры ПФ'!$F$3:$K$4,2,FALSE)</f>
        <v>155.04</v>
      </c>
      <c r="J1423" s="3">
        <f t="shared" si="110"/>
        <v>6137.6</v>
      </c>
      <c r="K1423" s="4">
        <f>IF(J1423&lt;'Параметры ПФ'!$N$7+0.01,'Стандартные программы'!J1423,ROUNDDOWN('Параметры ПФ'!$N$7/IF(H1423=0,I1423,IF(I1423&gt;H1423,H1423,I1423)),0)*IF(H1423=0,I1423,IF(I1423&gt;H1423,H1423,I1423)))</f>
        <v>6137.6</v>
      </c>
      <c r="L1423" s="3">
        <f t="shared" si="111"/>
        <v>110476.8</v>
      </c>
      <c r="M1423" s="25">
        <f>IF(J1423&lt;'Параметры ПФ'!$N$7+0.01,E1423*F1423*G1423,ROUNDDOWN('Параметры ПФ'!$N$7/IF(H1423=0,I1423,IF(I1423&gt;H1423,H1423,I1423)),0)*G1423)</f>
        <v>720</v>
      </c>
      <c r="N1423" s="19">
        <f t="shared" si="112"/>
        <v>0</v>
      </c>
      <c r="O1423" s="66" t="b">
        <f t="shared" si="113"/>
        <v>1</v>
      </c>
      <c r="P1423" s="67">
        <f t="shared" si="114"/>
        <v>72</v>
      </c>
    </row>
    <row r="1424" spans="1:16" x14ac:dyDescent="0.45">
      <c r="A1424" s="90" t="s">
        <v>79</v>
      </c>
      <c r="B1424" s="90" t="s">
        <v>746</v>
      </c>
      <c r="C1424" s="90" t="s">
        <v>15</v>
      </c>
      <c r="D1424" s="91">
        <v>36</v>
      </c>
      <c r="E1424" s="91">
        <v>20</v>
      </c>
      <c r="F1424" s="92">
        <v>2</v>
      </c>
      <c r="G1424" s="93">
        <v>13</v>
      </c>
      <c r="H1424" s="68">
        <f t="array" ref="H1424">INDEX('Нормативные затраты по МЗ'!$C$2:$C$132,MATCH(A1424&amp;C1424,'Нормативные затраты по МЗ'!$A$2:$A$132&amp;'Нормативные затраты по МЗ'!$B$2:$B$132,0))</f>
        <v>153.44</v>
      </c>
      <c r="I1424" s="3">
        <f>HLOOKUP($C1424,'Параметры ПФ'!$F$3:$K$4,2,FALSE)</f>
        <v>155.04</v>
      </c>
      <c r="J1424" s="3">
        <f t="shared" si="110"/>
        <v>6137.6</v>
      </c>
      <c r="K1424" s="4">
        <f>IF(J1424&lt;'Параметры ПФ'!$N$7+0.01,'Стандартные программы'!J1424,ROUNDDOWN('Параметры ПФ'!$N$7/IF(H1424=0,I1424,IF(I1424&gt;H1424,H1424,I1424)),0)*IF(H1424=0,I1424,IF(I1424&gt;H1424,H1424,I1424)))</f>
        <v>6137.6</v>
      </c>
      <c r="L1424" s="3">
        <f t="shared" si="111"/>
        <v>79788.800000000003</v>
      </c>
      <c r="M1424" s="25">
        <f>IF(J1424&lt;'Параметры ПФ'!$N$7+0.01,E1424*F1424*G1424,ROUNDDOWN('Параметры ПФ'!$N$7/IF(H1424=0,I1424,IF(I1424&gt;H1424,H1424,I1424)),0)*G1424)</f>
        <v>520</v>
      </c>
      <c r="N1424" s="19">
        <f t="shared" si="112"/>
        <v>0</v>
      </c>
      <c r="O1424" s="66" t="b">
        <f t="shared" si="113"/>
        <v>1</v>
      </c>
      <c r="P1424" s="67">
        <f t="shared" si="114"/>
        <v>72</v>
      </c>
    </row>
    <row r="1425" spans="1:16" x14ac:dyDescent="0.45">
      <c r="A1425" s="90" t="s">
        <v>79</v>
      </c>
      <c r="B1425" s="90" t="s">
        <v>747</v>
      </c>
      <c r="C1425" s="90" t="s">
        <v>15</v>
      </c>
      <c r="D1425" s="91">
        <v>36</v>
      </c>
      <c r="E1425" s="91">
        <v>20</v>
      </c>
      <c r="F1425" s="92">
        <v>2</v>
      </c>
      <c r="G1425" s="93">
        <v>16</v>
      </c>
      <c r="H1425" s="68">
        <f t="array" ref="H1425">INDEX('Нормативные затраты по МЗ'!$C$2:$C$132,MATCH(A1425&amp;C1425,'Нормативные затраты по МЗ'!$A$2:$A$132&amp;'Нормативные затраты по МЗ'!$B$2:$B$132,0))</f>
        <v>153.44</v>
      </c>
      <c r="I1425" s="3">
        <f>HLOOKUP($C1425,'Параметры ПФ'!$F$3:$K$4,2,FALSE)</f>
        <v>155.04</v>
      </c>
      <c r="J1425" s="3">
        <f t="shared" si="110"/>
        <v>6137.6</v>
      </c>
      <c r="K1425" s="4">
        <f>IF(J1425&lt;'Параметры ПФ'!$N$7+0.01,'Стандартные программы'!J1425,ROUNDDOWN('Параметры ПФ'!$N$7/IF(H1425=0,I1425,IF(I1425&gt;H1425,H1425,I1425)),0)*IF(H1425=0,I1425,IF(I1425&gt;H1425,H1425,I1425)))</f>
        <v>6137.6</v>
      </c>
      <c r="L1425" s="3">
        <f t="shared" si="111"/>
        <v>98201.600000000006</v>
      </c>
      <c r="M1425" s="25">
        <f>IF(J1425&lt;'Параметры ПФ'!$N$7+0.01,E1425*F1425*G1425,ROUNDDOWN('Параметры ПФ'!$N$7/IF(H1425=0,I1425,IF(I1425&gt;H1425,H1425,I1425)),0)*G1425)</f>
        <v>640</v>
      </c>
      <c r="N1425" s="19">
        <f t="shared" si="112"/>
        <v>0</v>
      </c>
      <c r="O1425" s="66" t="b">
        <f t="shared" si="113"/>
        <v>1</v>
      </c>
      <c r="P1425" s="67">
        <f t="shared" si="114"/>
        <v>72</v>
      </c>
    </row>
    <row r="1426" spans="1:16" x14ac:dyDescent="0.45">
      <c r="A1426" s="90" t="s">
        <v>79</v>
      </c>
      <c r="B1426" s="90" t="s">
        <v>748</v>
      </c>
      <c r="C1426" s="90" t="s">
        <v>1</v>
      </c>
      <c r="D1426" s="91">
        <v>36</v>
      </c>
      <c r="E1426" s="91">
        <v>20</v>
      </c>
      <c r="F1426" s="92">
        <v>2</v>
      </c>
      <c r="G1426" s="93">
        <v>20</v>
      </c>
      <c r="H1426" s="68">
        <f t="array" ref="H1426">INDEX('Нормативные затраты по МЗ'!$C$2:$C$132,MATCH(A1426&amp;C1426,'Нормативные затраты по МЗ'!$A$2:$A$132&amp;'Нормативные затраты по МЗ'!$B$2:$B$132,0))</f>
        <v>153.44</v>
      </c>
      <c r="I1426" s="3">
        <f>HLOOKUP($C1426,'Параметры ПФ'!$F$3:$K$4,2,FALSE)</f>
        <v>155.04</v>
      </c>
      <c r="J1426" s="3">
        <f t="shared" si="110"/>
        <v>6137.6</v>
      </c>
      <c r="K1426" s="4">
        <f>IF(J1426&lt;'Параметры ПФ'!$N$7+0.01,'Стандартные программы'!J1426,ROUNDDOWN('Параметры ПФ'!$N$7/IF(H1426=0,I1426,IF(I1426&gt;H1426,H1426,I1426)),0)*IF(H1426=0,I1426,IF(I1426&gt;H1426,H1426,I1426)))</f>
        <v>6137.6</v>
      </c>
      <c r="L1426" s="3">
        <f t="shared" si="111"/>
        <v>122752</v>
      </c>
      <c r="M1426" s="25">
        <f>IF(J1426&lt;'Параметры ПФ'!$N$7+0.01,E1426*F1426*G1426,ROUNDDOWN('Параметры ПФ'!$N$7/IF(H1426=0,I1426,IF(I1426&gt;H1426,H1426,I1426)),0)*G1426)</f>
        <v>800</v>
      </c>
      <c r="N1426" s="19">
        <f t="shared" si="112"/>
        <v>0</v>
      </c>
      <c r="O1426" s="66" t="b">
        <f t="shared" si="113"/>
        <v>1</v>
      </c>
      <c r="P1426" s="67">
        <f t="shared" si="114"/>
        <v>72</v>
      </c>
    </row>
    <row r="1427" spans="1:16" x14ac:dyDescent="0.45">
      <c r="A1427" s="90" t="s">
        <v>79</v>
      </c>
      <c r="B1427" s="90" t="s">
        <v>750</v>
      </c>
      <c r="C1427" s="90" t="s">
        <v>34</v>
      </c>
      <c r="D1427" s="91">
        <v>36</v>
      </c>
      <c r="E1427" s="91">
        <v>20</v>
      </c>
      <c r="F1427" s="92">
        <v>2</v>
      </c>
      <c r="G1427" s="93">
        <v>15</v>
      </c>
      <c r="H1427" s="68">
        <f t="array" ref="H1427">INDEX('Нормативные затраты по МЗ'!$C$2:$C$132,MATCH(A1427&amp;C1427,'Нормативные затраты по МЗ'!$A$2:$A$132&amp;'Нормативные затраты по МЗ'!$B$2:$B$132,0))</f>
        <v>153.44</v>
      </c>
      <c r="I1427" s="3">
        <f>HLOOKUP($C1427,'Параметры ПФ'!$F$3:$K$4,2,FALSE)</f>
        <v>155.04</v>
      </c>
      <c r="J1427" s="3">
        <f t="shared" si="110"/>
        <v>6137.6</v>
      </c>
      <c r="K1427" s="4">
        <f>IF(J1427&lt;'Параметры ПФ'!$N$7+0.01,'Стандартные программы'!J1427,ROUNDDOWN('Параметры ПФ'!$N$7/IF(H1427=0,I1427,IF(I1427&gt;H1427,H1427,I1427)),0)*IF(H1427=0,I1427,IF(I1427&gt;H1427,H1427,I1427)))</f>
        <v>6137.6</v>
      </c>
      <c r="L1427" s="3">
        <f t="shared" si="111"/>
        <v>92064</v>
      </c>
      <c r="M1427" s="25">
        <f>IF(J1427&lt;'Параметры ПФ'!$N$7+0.01,E1427*F1427*G1427,ROUNDDOWN('Параметры ПФ'!$N$7/IF(H1427=0,I1427,IF(I1427&gt;H1427,H1427,I1427)),0)*G1427)</f>
        <v>600</v>
      </c>
      <c r="N1427" s="19">
        <f t="shared" si="112"/>
        <v>0</v>
      </c>
      <c r="O1427" s="66" t="b">
        <f t="shared" si="113"/>
        <v>1</v>
      </c>
      <c r="P1427" s="67">
        <f t="shared" si="114"/>
        <v>72</v>
      </c>
    </row>
    <row r="1428" spans="1:16" x14ac:dyDescent="0.45">
      <c r="A1428" s="90" t="s">
        <v>79</v>
      </c>
      <c r="B1428" s="90" t="s">
        <v>752</v>
      </c>
      <c r="C1428" s="90" t="s">
        <v>34</v>
      </c>
      <c r="D1428" s="91">
        <v>36</v>
      </c>
      <c r="E1428" s="91">
        <v>20</v>
      </c>
      <c r="F1428" s="92">
        <v>2</v>
      </c>
      <c r="G1428" s="93">
        <v>14</v>
      </c>
      <c r="H1428" s="68">
        <f t="array" ref="H1428">INDEX('Нормативные затраты по МЗ'!$C$2:$C$132,MATCH(A1428&amp;C1428,'Нормативные затраты по МЗ'!$A$2:$A$132&amp;'Нормативные затраты по МЗ'!$B$2:$B$132,0))</f>
        <v>153.44</v>
      </c>
      <c r="I1428" s="3">
        <f>HLOOKUP($C1428,'Параметры ПФ'!$F$3:$K$4,2,FALSE)</f>
        <v>155.04</v>
      </c>
      <c r="J1428" s="3">
        <f t="shared" si="110"/>
        <v>6137.6</v>
      </c>
      <c r="K1428" s="4">
        <f>IF(J1428&lt;'Параметры ПФ'!$N$7+0.01,'Стандартные программы'!J1428,ROUNDDOWN('Параметры ПФ'!$N$7/IF(H1428=0,I1428,IF(I1428&gt;H1428,H1428,I1428)),0)*IF(H1428=0,I1428,IF(I1428&gt;H1428,H1428,I1428)))</f>
        <v>6137.6</v>
      </c>
      <c r="L1428" s="3">
        <f t="shared" si="111"/>
        <v>85926.399999999994</v>
      </c>
      <c r="M1428" s="25">
        <f>IF(J1428&lt;'Параметры ПФ'!$N$7+0.01,E1428*F1428*G1428,ROUNDDOWN('Параметры ПФ'!$N$7/IF(H1428=0,I1428,IF(I1428&gt;H1428,H1428,I1428)),0)*G1428)</f>
        <v>560</v>
      </c>
      <c r="N1428" s="19">
        <f t="shared" si="112"/>
        <v>0</v>
      </c>
      <c r="O1428" s="66" t="b">
        <f t="shared" si="113"/>
        <v>1</v>
      </c>
      <c r="P1428" s="67">
        <f t="shared" si="114"/>
        <v>72</v>
      </c>
    </row>
    <row r="1429" spans="1:16" x14ac:dyDescent="0.45">
      <c r="A1429" s="90" t="s">
        <v>79</v>
      </c>
      <c r="B1429" s="90" t="s">
        <v>754</v>
      </c>
      <c r="C1429" s="90" t="s">
        <v>34</v>
      </c>
      <c r="D1429" s="91">
        <v>36</v>
      </c>
      <c r="E1429" s="91">
        <v>20</v>
      </c>
      <c r="F1429" s="92">
        <v>2</v>
      </c>
      <c r="G1429" s="93">
        <v>14</v>
      </c>
      <c r="H1429" s="68">
        <f t="array" ref="H1429">INDEX('Нормативные затраты по МЗ'!$C$2:$C$132,MATCH(A1429&amp;C1429,'Нормативные затраты по МЗ'!$A$2:$A$132&amp;'Нормативные затраты по МЗ'!$B$2:$B$132,0))</f>
        <v>153.44</v>
      </c>
      <c r="I1429" s="3">
        <f>HLOOKUP($C1429,'Параметры ПФ'!$F$3:$K$4,2,FALSE)</f>
        <v>155.04</v>
      </c>
      <c r="J1429" s="3">
        <f t="shared" si="110"/>
        <v>6137.6</v>
      </c>
      <c r="K1429" s="4">
        <f>IF(J1429&lt;'Параметры ПФ'!$N$7+0.01,'Стандартные программы'!J1429,ROUNDDOWN('Параметры ПФ'!$N$7/IF(H1429=0,I1429,IF(I1429&gt;H1429,H1429,I1429)),0)*IF(H1429=0,I1429,IF(I1429&gt;H1429,H1429,I1429)))</f>
        <v>6137.6</v>
      </c>
      <c r="L1429" s="3">
        <f t="shared" si="111"/>
        <v>85926.399999999994</v>
      </c>
      <c r="M1429" s="25">
        <f>IF(J1429&lt;'Параметры ПФ'!$N$7+0.01,E1429*F1429*G1429,ROUNDDOWN('Параметры ПФ'!$N$7/IF(H1429=0,I1429,IF(I1429&gt;H1429,H1429,I1429)),0)*G1429)</f>
        <v>560</v>
      </c>
      <c r="N1429" s="19">
        <f t="shared" si="112"/>
        <v>0</v>
      </c>
      <c r="O1429" s="66" t="b">
        <f t="shared" si="113"/>
        <v>1</v>
      </c>
      <c r="P1429" s="67">
        <f t="shared" si="114"/>
        <v>72</v>
      </c>
    </row>
    <row r="1430" spans="1:16" x14ac:dyDescent="0.45">
      <c r="A1430" s="90" t="s">
        <v>79</v>
      </c>
      <c r="B1430" s="90" t="s">
        <v>756</v>
      </c>
      <c r="C1430" s="90" t="s">
        <v>16</v>
      </c>
      <c r="D1430" s="91">
        <v>36</v>
      </c>
      <c r="E1430" s="91">
        <v>20</v>
      </c>
      <c r="F1430" s="92">
        <v>2</v>
      </c>
      <c r="G1430" s="93">
        <v>9</v>
      </c>
      <c r="H1430" s="68">
        <f t="array" ref="H1430">INDEX('Нормативные затраты по МЗ'!$C$2:$C$132,MATCH(A1430&amp;C1430,'Нормативные затраты по МЗ'!$A$2:$A$132&amp;'Нормативные затраты по МЗ'!$B$2:$B$132,0))</f>
        <v>153.44</v>
      </c>
      <c r="I1430" s="3">
        <f>HLOOKUP($C1430,'Параметры ПФ'!$F$3:$K$4,2,FALSE)</f>
        <v>155.04</v>
      </c>
      <c r="J1430" s="3">
        <f t="shared" si="110"/>
        <v>6137.6</v>
      </c>
      <c r="K1430" s="4">
        <f>IF(J1430&lt;'Параметры ПФ'!$N$7+0.01,'Стандартные программы'!J1430,ROUNDDOWN('Параметры ПФ'!$N$7/IF(H1430=0,I1430,IF(I1430&gt;H1430,H1430,I1430)),0)*IF(H1430=0,I1430,IF(I1430&gt;H1430,H1430,I1430)))</f>
        <v>6137.6</v>
      </c>
      <c r="L1430" s="3">
        <f t="shared" si="111"/>
        <v>55238.400000000001</v>
      </c>
      <c r="M1430" s="25">
        <f>IF(J1430&lt;'Параметры ПФ'!$N$7+0.01,E1430*F1430*G1430,ROUNDDOWN('Параметры ПФ'!$N$7/IF(H1430=0,I1430,IF(I1430&gt;H1430,H1430,I1430)),0)*G1430)</f>
        <v>360</v>
      </c>
      <c r="N1430" s="19">
        <f t="shared" si="112"/>
        <v>0</v>
      </c>
      <c r="O1430" s="66" t="b">
        <f t="shared" si="113"/>
        <v>1</v>
      </c>
      <c r="P1430" s="67">
        <f t="shared" si="114"/>
        <v>72</v>
      </c>
    </row>
    <row r="1431" spans="1:16" x14ac:dyDescent="0.45">
      <c r="A1431" s="90" t="s">
        <v>79</v>
      </c>
      <c r="B1431" s="90" t="s">
        <v>758</v>
      </c>
      <c r="C1431" s="90" t="s">
        <v>16</v>
      </c>
      <c r="D1431" s="91">
        <v>36</v>
      </c>
      <c r="E1431" s="91">
        <v>20</v>
      </c>
      <c r="F1431" s="92">
        <v>2</v>
      </c>
      <c r="G1431" s="93">
        <v>13</v>
      </c>
      <c r="H1431" s="68">
        <f t="array" ref="H1431">INDEX('Нормативные затраты по МЗ'!$C$2:$C$132,MATCH(A1431&amp;C1431,'Нормативные затраты по МЗ'!$A$2:$A$132&amp;'Нормативные затраты по МЗ'!$B$2:$B$132,0))</f>
        <v>153.44</v>
      </c>
      <c r="I1431" s="3">
        <f>HLOOKUP($C1431,'Параметры ПФ'!$F$3:$K$4,2,FALSE)</f>
        <v>155.04</v>
      </c>
      <c r="J1431" s="3">
        <f t="shared" si="110"/>
        <v>6137.6</v>
      </c>
      <c r="K1431" s="4">
        <f>IF(J1431&lt;'Параметры ПФ'!$N$7+0.01,'Стандартные программы'!J1431,ROUNDDOWN('Параметры ПФ'!$N$7/IF(H1431=0,I1431,IF(I1431&gt;H1431,H1431,I1431)),0)*IF(H1431=0,I1431,IF(I1431&gt;H1431,H1431,I1431)))</f>
        <v>6137.6</v>
      </c>
      <c r="L1431" s="3">
        <f t="shared" si="111"/>
        <v>79788.800000000003</v>
      </c>
      <c r="M1431" s="25">
        <f>IF(J1431&lt;'Параметры ПФ'!$N$7+0.01,E1431*F1431*G1431,ROUNDDOWN('Параметры ПФ'!$N$7/IF(H1431=0,I1431,IF(I1431&gt;H1431,H1431,I1431)),0)*G1431)</f>
        <v>520</v>
      </c>
      <c r="N1431" s="19">
        <f t="shared" si="112"/>
        <v>0</v>
      </c>
      <c r="O1431" s="66" t="b">
        <f t="shared" si="113"/>
        <v>1</v>
      </c>
      <c r="P1431" s="67">
        <f t="shared" si="114"/>
        <v>72</v>
      </c>
    </row>
    <row r="1432" spans="1:16" x14ac:dyDescent="0.45">
      <c r="A1432" s="90" t="s">
        <v>79</v>
      </c>
      <c r="B1432" s="90" t="s">
        <v>760</v>
      </c>
      <c r="C1432" s="90" t="s">
        <v>16</v>
      </c>
      <c r="D1432" s="91">
        <v>36</v>
      </c>
      <c r="E1432" s="91">
        <v>20</v>
      </c>
      <c r="F1432" s="92">
        <v>2</v>
      </c>
      <c r="G1432" s="93">
        <v>14</v>
      </c>
      <c r="H1432" s="68">
        <f t="array" ref="H1432">INDEX('Нормативные затраты по МЗ'!$C$2:$C$132,MATCH(A1432&amp;C1432,'Нормативные затраты по МЗ'!$A$2:$A$132&amp;'Нормативные затраты по МЗ'!$B$2:$B$132,0))</f>
        <v>153.44</v>
      </c>
      <c r="I1432" s="3">
        <f>HLOOKUP($C1432,'Параметры ПФ'!$F$3:$K$4,2,FALSE)</f>
        <v>155.04</v>
      </c>
      <c r="J1432" s="3">
        <f t="shared" si="110"/>
        <v>6137.6</v>
      </c>
      <c r="K1432" s="4">
        <f>IF(J1432&lt;'Параметры ПФ'!$N$7+0.01,'Стандартные программы'!J1432,ROUNDDOWN('Параметры ПФ'!$N$7/IF(H1432=0,I1432,IF(I1432&gt;H1432,H1432,I1432)),0)*IF(H1432=0,I1432,IF(I1432&gt;H1432,H1432,I1432)))</f>
        <v>6137.6</v>
      </c>
      <c r="L1432" s="3">
        <f t="shared" si="111"/>
        <v>85926.399999999994</v>
      </c>
      <c r="M1432" s="25">
        <f>IF(J1432&lt;'Параметры ПФ'!$N$7+0.01,E1432*F1432*G1432,ROUNDDOWN('Параметры ПФ'!$N$7/IF(H1432=0,I1432,IF(I1432&gt;H1432,H1432,I1432)),0)*G1432)</f>
        <v>560</v>
      </c>
      <c r="N1432" s="19">
        <f t="shared" si="112"/>
        <v>0</v>
      </c>
      <c r="O1432" s="66" t="b">
        <f t="shared" si="113"/>
        <v>1</v>
      </c>
      <c r="P1432" s="67">
        <f t="shared" si="114"/>
        <v>72</v>
      </c>
    </row>
    <row r="1433" spans="1:16" x14ac:dyDescent="0.45">
      <c r="A1433" s="90" t="s">
        <v>79</v>
      </c>
      <c r="B1433" s="90" t="s">
        <v>761</v>
      </c>
      <c r="C1433" s="90" t="s">
        <v>1</v>
      </c>
      <c r="D1433" s="91">
        <v>36</v>
      </c>
      <c r="E1433" s="91">
        <v>20</v>
      </c>
      <c r="F1433" s="92">
        <v>2</v>
      </c>
      <c r="G1433" s="93">
        <v>18</v>
      </c>
      <c r="H1433" s="68">
        <f t="array" ref="H1433">INDEX('Нормативные затраты по МЗ'!$C$2:$C$132,MATCH(A1433&amp;C1433,'Нормативные затраты по МЗ'!$A$2:$A$132&amp;'Нормативные затраты по МЗ'!$B$2:$B$132,0))</f>
        <v>153.44</v>
      </c>
      <c r="I1433" s="3">
        <f>HLOOKUP($C1433,'Параметры ПФ'!$F$3:$K$4,2,FALSE)</f>
        <v>155.04</v>
      </c>
      <c r="J1433" s="3">
        <f t="shared" si="110"/>
        <v>6137.6</v>
      </c>
      <c r="K1433" s="4">
        <f>IF(J1433&lt;'Параметры ПФ'!$N$7+0.01,'Стандартные программы'!J1433,ROUNDDOWN('Параметры ПФ'!$N$7/IF(H1433=0,I1433,IF(I1433&gt;H1433,H1433,I1433)),0)*IF(H1433=0,I1433,IF(I1433&gt;H1433,H1433,I1433)))</f>
        <v>6137.6</v>
      </c>
      <c r="L1433" s="3">
        <f t="shared" si="111"/>
        <v>110476.8</v>
      </c>
      <c r="M1433" s="25">
        <f>IF(J1433&lt;'Параметры ПФ'!$N$7+0.01,E1433*F1433*G1433,ROUNDDOWN('Параметры ПФ'!$N$7/IF(H1433=0,I1433,IF(I1433&gt;H1433,H1433,I1433)),0)*G1433)</f>
        <v>720</v>
      </c>
      <c r="N1433" s="19">
        <f t="shared" si="112"/>
        <v>0</v>
      </c>
      <c r="O1433" s="66" t="b">
        <f t="shared" si="113"/>
        <v>1</v>
      </c>
      <c r="P1433" s="67">
        <f t="shared" si="114"/>
        <v>72</v>
      </c>
    </row>
    <row r="1434" spans="1:16" x14ac:dyDescent="0.45">
      <c r="A1434" s="90" t="s">
        <v>79</v>
      </c>
      <c r="B1434" s="90" t="s">
        <v>763</v>
      </c>
      <c r="C1434" s="90" t="s">
        <v>34</v>
      </c>
      <c r="D1434" s="91">
        <v>36</v>
      </c>
      <c r="E1434" s="91">
        <v>20</v>
      </c>
      <c r="F1434" s="92">
        <v>2</v>
      </c>
      <c r="G1434" s="93">
        <v>20</v>
      </c>
      <c r="H1434" s="68">
        <f t="array" ref="H1434">INDEX('Нормативные затраты по МЗ'!$C$2:$C$132,MATCH(A1434&amp;C1434,'Нормативные затраты по МЗ'!$A$2:$A$132&amp;'Нормативные затраты по МЗ'!$B$2:$B$132,0))</f>
        <v>153.44</v>
      </c>
      <c r="I1434" s="3">
        <f>HLOOKUP($C1434,'Параметры ПФ'!$F$3:$K$4,2,FALSE)</f>
        <v>155.04</v>
      </c>
      <c r="J1434" s="3">
        <f t="shared" si="110"/>
        <v>6137.6</v>
      </c>
      <c r="K1434" s="4">
        <f>IF(J1434&lt;'Параметры ПФ'!$N$7+0.01,'Стандартные программы'!J1434,ROUNDDOWN('Параметры ПФ'!$N$7/IF(H1434=0,I1434,IF(I1434&gt;H1434,H1434,I1434)),0)*IF(H1434=0,I1434,IF(I1434&gt;H1434,H1434,I1434)))</f>
        <v>6137.6</v>
      </c>
      <c r="L1434" s="3">
        <f t="shared" si="111"/>
        <v>122752</v>
      </c>
      <c r="M1434" s="25">
        <f>IF(J1434&lt;'Параметры ПФ'!$N$7+0.01,E1434*F1434*G1434,ROUNDDOWN('Параметры ПФ'!$N$7/IF(H1434=0,I1434,IF(I1434&gt;H1434,H1434,I1434)),0)*G1434)</f>
        <v>800</v>
      </c>
      <c r="N1434" s="19">
        <f t="shared" si="112"/>
        <v>0</v>
      </c>
      <c r="O1434" s="66" t="b">
        <f t="shared" si="113"/>
        <v>1</v>
      </c>
      <c r="P1434" s="67">
        <f t="shared" si="114"/>
        <v>72</v>
      </c>
    </row>
    <row r="1435" spans="1:16" x14ac:dyDescent="0.45">
      <c r="A1435" s="90" t="s">
        <v>79</v>
      </c>
      <c r="B1435" s="90" t="s">
        <v>765</v>
      </c>
      <c r="C1435" s="90" t="s">
        <v>34</v>
      </c>
      <c r="D1435" s="91">
        <v>36</v>
      </c>
      <c r="E1435" s="91">
        <v>20</v>
      </c>
      <c r="F1435" s="92">
        <v>2</v>
      </c>
      <c r="G1435" s="93">
        <v>20</v>
      </c>
      <c r="H1435" s="68">
        <f t="array" ref="H1435">INDEX('Нормативные затраты по МЗ'!$C$2:$C$132,MATCH(A1435&amp;C1435,'Нормативные затраты по МЗ'!$A$2:$A$132&amp;'Нормативные затраты по МЗ'!$B$2:$B$132,0))</f>
        <v>153.44</v>
      </c>
      <c r="I1435" s="3">
        <f>HLOOKUP($C1435,'Параметры ПФ'!$F$3:$K$4,2,FALSE)</f>
        <v>155.04</v>
      </c>
      <c r="J1435" s="3">
        <f t="shared" si="110"/>
        <v>6137.6</v>
      </c>
      <c r="K1435" s="4">
        <f>IF(J1435&lt;'Параметры ПФ'!$N$7+0.01,'Стандартные программы'!J1435,ROUNDDOWN('Параметры ПФ'!$N$7/IF(H1435=0,I1435,IF(I1435&gt;H1435,H1435,I1435)),0)*IF(H1435=0,I1435,IF(I1435&gt;H1435,H1435,I1435)))</f>
        <v>6137.6</v>
      </c>
      <c r="L1435" s="3">
        <f t="shared" si="111"/>
        <v>122752</v>
      </c>
      <c r="M1435" s="25">
        <f>IF(J1435&lt;'Параметры ПФ'!$N$7+0.01,E1435*F1435*G1435,ROUNDDOWN('Параметры ПФ'!$N$7/IF(H1435=0,I1435,IF(I1435&gt;H1435,H1435,I1435)),0)*G1435)</f>
        <v>800</v>
      </c>
      <c r="N1435" s="19">
        <f t="shared" si="112"/>
        <v>0</v>
      </c>
      <c r="O1435" s="66" t="b">
        <f t="shared" si="113"/>
        <v>1</v>
      </c>
      <c r="P1435" s="67">
        <f t="shared" si="114"/>
        <v>72</v>
      </c>
    </row>
    <row r="1436" spans="1:16" x14ac:dyDescent="0.45">
      <c r="A1436" s="90" t="s">
        <v>79</v>
      </c>
      <c r="B1436" s="90" t="s">
        <v>767</v>
      </c>
      <c r="C1436" s="90" t="s">
        <v>34</v>
      </c>
      <c r="D1436" s="91">
        <v>36</v>
      </c>
      <c r="E1436" s="91">
        <v>20</v>
      </c>
      <c r="F1436" s="92">
        <v>2</v>
      </c>
      <c r="G1436" s="93">
        <v>20</v>
      </c>
      <c r="H1436" s="68">
        <f t="array" ref="H1436">INDEX('Нормативные затраты по МЗ'!$C$2:$C$132,MATCH(A1436&amp;C1436,'Нормативные затраты по МЗ'!$A$2:$A$132&amp;'Нормативные затраты по МЗ'!$B$2:$B$132,0))</f>
        <v>153.44</v>
      </c>
      <c r="I1436" s="3">
        <f>HLOOKUP($C1436,'Параметры ПФ'!$F$3:$K$4,2,FALSE)</f>
        <v>155.04</v>
      </c>
      <c r="J1436" s="3">
        <f t="shared" si="110"/>
        <v>6137.6</v>
      </c>
      <c r="K1436" s="4">
        <f>IF(J1436&lt;'Параметры ПФ'!$N$7+0.01,'Стандартные программы'!J1436,ROUNDDOWN('Параметры ПФ'!$N$7/IF(H1436=0,I1436,IF(I1436&gt;H1436,H1436,I1436)),0)*IF(H1436=0,I1436,IF(I1436&gt;H1436,H1436,I1436)))</f>
        <v>6137.6</v>
      </c>
      <c r="L1436" s="3">
        <f t="shared" si="111"/>
        <v>122752</v>
      </c>
      <c r="M1436" s="25">
        <f>IF(J1436&lt;'Параметры ПФ'!$N$7+0.01,E1436*F1436*G1436,ROUNDDOWN('Параметры ПФ'!$N$7/IF(H1436=0,I1436,IF(I1436&gt;H1436,H1436,I1436)),0)*G1436)</f>
        <v>800</v>
      </c>
      <c r="N1436" s="19">
        <f t="shared" si="112"/>
        <v>0</v>
      </c>
      <c r="O1436" s="66" t="b">
        <f t="shared" si="113"/>
        <v>1</v>
      </c>
      <c r="P1436" s="67">
        <f t="shared" si="114"/>
        <v>72</v>
      </c>
    </row>
    <row r="1437" spans="1:16" x14ac:dyDescent="0.45">
      <c r="A1437" s="90" t="s">
        <v>79</v>
      </c>
      <c r="B1437" s="90" t="s">
        <v>769</v>
      </c>
      <c r="C1437" s="90" t="s">
        <v>34</v>
      </c>
      <c r="D1437" s="91">
        <v>36</v>
      </c>
      <c r="E1437" s="91">
        <v>20</v>
      </c>
      <c r="F1437" s="92">
        <v>2</v>
      </c>
      <c r="G1437" s="93">
        <v>20</v>
      </c>
      <c r="H1437" s="68">
        <f t="array" ref="H1437">INDEX('Нормативные затраты по МЗ'!$C$2:$C$132,MATCH(A1437&amp;C1437,'Нормативные затраты по МЗ'!$A$2:$A$132&amp;'Нормативные затраты по МЗ'!$B$2:$B$132,0))</f>
        <v>153.44</v>
      </c>
      <c r="I1437" s="3">
        <f>HLOOKUP($C1437,'Параметры ПФ'!$F$3:$K$4,2,FALSE)</f>
        <v>155.04</v>
      </c>
      <c r="J1437" s="3">
        <f t="shared" si="110"/>
        <v>6137.6</v>
      </c>
      <c r="K1437" s="4">
        <f>IF(J1437&lt;'Параметры ПФ'!$N$7+0.01,'Стандартные программы'!J1437,ROUNDDOWN('Параметры ПФ'!$N$7/IF(H1437=0,I1437,IF(I1437&gt;H1437,H1437,I1437)),0)*IF(H1437=0,I1437,IF(I1437&gt;H1437,H1437,I1437)))</f>
        <v>6137.6</v>
      </c>
      <c r="L1437" s="3">
        <f t="shared" si="111"/>
        <v>122752</v>
      </c>
      <c r="M1437" s="25">
        <f>IF(J1437&lt;'Параметры ПФ'!$N$7+0.01,E1437*F1437*G1437,ROUNDDOWN('Параметры ПФ'!$N$7/IF(H1437=0,I1437,IF(I1437&gt;H1437,H1437,I1437)),0)*G1437)</f>
        <v>800</v>
      </c>
      <c r="N1437" s="19">
        <f t="shared" si="112"/>
        <v>0</v>
      </c>
      <c r="O1437" s="66" t="b">
        <f t="shared" si="113"/>
        <v>1</v>
      </c>
      <c r="P1437" s="67">
        <f t="shared" si="114"/>
        <v>72</v>
      </c>
    </row>
    <row r="1438" spans="1:16" x14ac:dyDescent="0.45">
      <c r="A1438" s="90" t="s">
        <v>79</v>
      </c>
      <c r="B1438" s="90" t="s">
        <v>771</v>
      </c>
      <c r="C1438" s="90" t="s">
        <v>34</v>
      </c>
      <c r="D1438" s="91">
        <v>36</v>
      </c>
      <c r="E1438" s="91">
        <v>20</v>
      </c>
      <c r="F1438" s="92">
        <v>1</v>
      </c>
      <c r="G1438" s="93">
        <v>10</v>
      </c>
      <c r="H1438" s="68">
        <f t="array" ref="H1438">INDEX('Нормативные затраты по МЗ'!$C$2:$C$132,MATCH(A1438&amp;C1438,'Нормативные затраты по МЗ'!$A$2:$A$132&amp;'Нормативные затраты по МЗ'!$B$2:$B$132,0))</f>
        <v>153.44</v>
      </c>
      <c r="I1438" s="3">
        <f>HLOOKUP($C1438,'Параметры ПФ'!$F$3:$K$4,2,FALSE)</f>
        <v>155.04</v>
      </c>
      <c r="J1438" s="3">
        <f t="shared" si="110"/>
        <v>3068.8</v>
      </c>
      <c r="K1438" s="4">
        <f>IF(J1438&lt;'Параметры ПФ'!$N$7+0.01,'Стандартные программы'!J1438,ROUNDDOWN('Параметры ПФ'!$N$7/IF(H1438=0,I1438,IF(I1438&gt;H1438,H1438,I1438)),0)*IF(H1438=0,I1438,IF(I1438&gt;H1438,H1438,I1438)))</f>
        <v>3068.8</v>
      </c>
      <c r="L1438" s="3">
        <f t="shared" si="111"/>
        <v>30688</v>
      </c>
      <c r="M1438" s="25">
        <f>IF(J1438&lt;'Параметры ПФ'!$N$7+0.01,E1438*F1438*G1438,ROUNDDOWN('Параметры ПФ'!$N$7/IF(H1438=0,I1438,IF(I1438&gt;H1438,H1438,I1438)),0)*G1438)</f>
        <v>200</v>
      </c>
      <c r="N1438" s="19">
        <f t="shared" si="112"/>
        <v>0</v>
      </c>
      <c r="O1438" s="66" t="b">
        <f t="shared" si="113"/>
        <v>1</v>
      </c>
      <c r="P1438" s="67">
        <f t="shared" si="114"/>
        <v>36</v>
      </c>
    </row>
    <row r="1439" spans="1:16" x14ac:dyDescent="0.45">
      <c r="A1439" s="90" t="s">
        <v>79</v>
      </c>
      <c r="B1439" s="90" t="s">
        <v>742</v>
      </c>
      <c r="C1439" s="90" t="s">
        <v>2</v>
      </c>
      <c r="D1439" s="91">
        <v>36</v>
      </c>
      <c r="E1439" s="91">
        <v>16</v>
      </c>
      <c r="F1439" s="92">
        <v>2</v>
      </c>
      <c r="G1439" s="92">
        <v>15</v>
      </c>
      <c r="H1439" s="68">
        <f t="array" ref="H1439">INDEX('Нормативные затраты по МЗ'!$C$2:$C$132,MATCH(A1439&amp;C1439,'Нормативные затраты по МЗ'!$A$2:$A$132&amp;'Нормативные затраты по МЗ'!$B$2:$B$132,0))</f>
        <v>153.44</v>
      </c>
      <c r="I1439" s="3">
        <f>HLOOKUP($C1439,'Параметры ПФ'!$F$3:$K$4,2,FALSE)</f>
        <v>155.04</v>
      </c>
      <c r="J1439" s="3">
        <f t="shared" si="110"/>
        <v>4910.08</v>
      </c>
      <c r="K1439" s="4">
        <f>IF(J1439&lt;'Параметры ПФ'!$N$7+0.01,'Стандартные программы'!J1439,ROUNDDOWN('Параметры ПФ'!$N$7/IF(H1439=0,I1439,IF(I1439&gt;H1439,H1439,I1439)),0)*IF(H1439=0,I1439,IF(I1439&gt;H1439,H1439,I1439)))</f>
        <v>4910.08</v>
      </c>
      <c r="L1439" s="3">
        <f t="shared" si="111"/>
        <v>73651.199999999997</v>
      </c>
      <c r="M1439" s="25">
        <f>IF(J1439&lt;'Параметры ПФ'!$N$7+0.01,E1439*F1439*G1439,ROUNDDOWN('Параметры ПФ'!$N$7/IF(H1439=0,I1439,IF(I1439&gt;H1439,H1439,I1439)),0)*G1439)</f>
        <v>480</v>
      </c>
      <c r="N1439" s="19">
        <f t="shared" si="112"/>
        <v>0</v>
      </c>
      <c r="O1439" s="66" t="b">
        <f t="shared" si="113"/>
        <v>1</v>
      </c>
      <c r="P1439" s="67">
        <f t="shared" si="114"/>
        <v>72</v>
      </c>
    </row>
    <row r="1440" spans="1:16" x14ac:dyDescent="0.45">
      <c r="A1440" s="90" t="s">
        <v>79</v>
      </c>
      <c r="B1440" s="90" t="s">
        <v>744</v>
      </c>
      <c r="C1440" s="90" t="s">
        <v>14</v>
      </c>
      <c r="D1440" s="91">
        <v>36</v>
      </c>
      <c r="E1440" s="91">
        <v>16</v>
      </c>
      <c r="F1440" s="92">
        <v>2</v>
      </c>
      <c r="G1440" s="92">
        <v>15</v>
      </c>
      <c r="H1440" s="68">
        <f t="array" ref="H1440">INDEX('Нормативные затраты по МЗ'!$C$2:$C$132,MATCH(A1440&amp;C1440,'Нормативные затраты по МЗ'!$A$2:$A$132&amp;'Нормативные затраты по МЗ'!$B$2:$B$132,0))</f>
        <v>153.44</v>
      </c>
      <c r="I1440" s="3">
        <f>HLOOKUP($C1440,'Параметры ПФ'!$F$3:$K$4,2,FALSE)</f>
        <v>155.04</v>
      </c>
      <c r="J1440" s="3">
        <f t="shared" si="110"/>
        <v>4910.08</v>
      </c>
      <c r="K1440" s="4">
        <f>IF(J1440&lt;'Параметры ПФ'!$N$7+0.01,'Стандартные программы'!J1440,ROUNDDOWN('Параметры ПФ'!$N$7/IF(H1440=0,I1440,IF(I1440&gt;H1440,H1440,I1440)),0)*IF(H1440=0,I1440,IF(I1440&gt;H1440,H1440,I1440)))</f>
        <v>4910.08</v>
      </c>
      <c r="L1440" s="3">
        <f t="shared" si="111"/>
        <v>73651.199999999997</v>
      </c>
      <c r="M1440" s="25">
        <f>IF(J1440&lt;'Параметры ПФ'!$N$7+0.01,E1440*F1440*G1440,ROUNDDOWN('Параметры ПФ'!$N$7/IF(H1440=0,I1440,IF(I1440&gt;H1440,H1440,I1440)),0)*G1440)</f>
        <v>480</v>
      </c>
      <c r="N1440" s="19">
        <f t="shared" si="112"/>
        <v>0</v>
      </c>
      <c r="O1440" s="66" t="b">
        <f t="shared" si="113"/>
        <v>1</v>
      </c>
      <c r="P1440" s="67">
        <f t="shared" si="114"/>
        <v>72</v>
      </c>
    </row>
    <row r="1441" spans="1:16" x14ac:dyDescent="0.45">
      <c r="A1441" s="90" t="s">
        <v>79</v>
      </c>
      <c r="B1441" s="90" t="s">
        <v>2365</v>
      </c>
      <c r="C1441" s="90" t="s">
        <v>15</v>
      </c>
      <c r="D1441" s="91">
        <v>36</v>
      </c>
      <c r="E1441" s="91">
        <v>16</v>
      </c>
      <c r="F1441" s="92">
        <v>2</v>
      </c>
      <c r="G1441" s="92">
        <v>20</v>
      </c>
      <c r="H1441" s="68">
        <f t="array" ref="H1441">INDEX('Нормативные затраты по МЗ'!$C$2:$C$132,MATCH(A1441&amp;C1441,'Нормативные затраты по МЗ'!$A$2:$A$132&amp;'Нормативные затраты по МЗ'!$B$2:$B$132,0))</f>
        <v>153.44</v>
      </c>
      <c r="I1441" s="3">
        <f>HLOOKUP($C1441,'Параметры ПФ'!$F$3:$K$4,2,FALSE)</f>
        <v>155.04</v>
      </c>
      <c r="J1441" s="3">
        <f t="shared" si="110"/>
        <v>4910.08</v>
      </c>
      <c r="K1441" s="4">
        <f>IF(J1441&lt;'Параметры ПФ'!$N$7+0.01,'Стандартные программы'!J1441,ROUNDDOWN('Параметры ПФ'!$N$7/IF(H1441=0,I1441,IF(I1441&gt;H1441,H1441,I1441)),0)*IF(H1441=0,I1441,IF(I1441&gt;H1441,H1441,I1441)))</f>
        <v>4910.08</v>
      </c>
      <c r="L1441" s="3">
        <f t="shared" si="111"/>
        <v>98201.600000000006</v>
      </c>
      <c r="M1441" s="25">
        <f>IF(J1441&lt;'Параметры ПФ'!$N$7+0.01,E1441*F1441*G1441,ROUNDDOWN('Параметры ПФ'!$N$7/IF(H1441=0,I1441,IF(I1441&gt;H1441,H1441,I1441)),0)*G1441)</f>
        <v>640</v>
      </c>
      <c r="N1441" s="19">
        <f t="shared" si="112"/>
        <v>0</v>
      </c>
      <c r="O1441" s="66" t="b">
        <f t="shared" si="113"/>
        <v>1</v>
      </c>
      <c r="P1441" s="67">
        <f t="shared" si="114"/>
        <v>72</v>
      </c>
    </row>
    <row r="1442" spans="1:16" x14ac:dyDescent="0.45">
      <c r="A1442" s="90" t="s">
        <v>79</v>
      </c>
      <c r="B1442" s="90" t="s">
        <v>2366</v>
      </c>
      <c r="C1442" s="90" t="s">
        <v>15</v>
      </c>
      <c r="D1442" s="91">
        <v>36</v>
      </c>
      <c r="E1442" s="91">
        <v>16</v>
      </c>
      <c r="F1442" s="92">
        <v>2</v>
      </c>
      <c r="G1442" s="92">
        <v>15</v>
      </c>
      <c r="H1442" s="68">
        <f t="array" ref="H1442">INDEX('Нормативные затраты по МЗ'!$C$2:$C$132,MATCH(A1442&amp;C1442,'Нормативные затраты по МЗ'!$A$2:$A$132&amp;'Нормативные затраты по МЗ'!$B$2:$B$132,0))</f>
        <v>153.44</v>
      </c>
      <c r="I1442" s="3">
        <f>HLOOKUP($C1442,'Параметры ПФ'!$F$3:$K$4,2,FALSE)</f>
        <v>155.04</v>
      </c>
      <c r="J1442" s="3">
        <f t="shared" si="110"/>
        <v>4910.08</v>
      </c>
      <c r="K1442" s="4">
        <f>IF(J1442&lt;'Параметры ПФ'!$N$7+0.01,'Стандартные программы'!J1442,ROUNDDOWN('Параметры ПФ'!$N$7/IF(H1442=0,I1442,IF(I1442&gt;H1442,H1442,I1442)),0)*IF(H1442=0,I1442,IF(I1442&gt;H1442,H1442,I1442)))</f>
        <v>4910.08</v>
      </c>
      <c r="L1442" s="3">
        <f t="shared" si="111"/>
        <v>73651.199999999997</v>
      </c>
      <c r="M1442" s="25">
        <f>IF(J1442&lt;'Параметры ПФ'!$N$7+0.01,E1442*F1442*G1442,ROUNDDOWN('Параметры ПФ'!$N$7/IF(H1442=0,I1442,IF(I1442&gt;H1442,H1442,I1442)),0)*G1442)</f>
        <v>480</v>
      </c>
      <c r="N1442" s="19">
        <f t="shared" si="112"/>
        <v>0</v>
      </c>
      <c r="O1442" s="66" t="b">
        <f t="shared" si="113"/>
        <v>1</v>
      </c>
      <c r="P1442" s="67">
        <f t="shared" si="114"/>
        <v>72</v>
      </c>
    </row>
    <row r="1443" spans="1:16" x14ac:dyDescent="0.45">
      <c r="A1443" s="90" t="s">
        <v>79</v>
      </c>
      <c r="B1443" s="90" t="s">
        <v>2367</v>
      </c>
      <c r="C1443" s="90" t="s">
        <v>15</v>
      </c>
      <c r="D1443" s="91">
        <v>36</v>
      </c>
      <c r="E1443" s="91">
        <v>16</v>
      </c>
      <c r="F1443" s="92">
        <v>2</v>
      </c>
      <c r="G1443" s="92">
        <v>20</v>
      </c>
      <c r="H1443" s="68">
        <f t="array" ref="H1443">INDEX('Нормативные затраты по МЗ'!$C$2:$C$132,MATCH(A1443&amp;C1443,'Нормативные затраты по МЗ'!$A$2:$A$132&amp;'Нормативные затраты по МЗ'!$B$2:$B$132,0))</f>
        <v>153.44</v>
      </c>
      <c r="I1443" s="3">
        <f>HLOOKUP($C1443,'Параметры ПФ'!$F$3:$K$4,2,FALSE)</f>
        <v>155.04</v>
      </c>
      <c r="J1443" s="3">
        <f t="shared" si="110"/>
        <v>4910.08</v>
      </c>
      <c r="K1443" s="4">
        <f>IF(J1443&lt;'Параметры ПФ'!$N$7+0.01,'Стандартные программы'!J1443,ROUNDDOWN('Параметры ПФ'!$N$7/IF(H1443=0,I1443,IF(I1443&gt;H1443,H1443,I1443)),0)*IF(H1443=0,I1443,IF(I1443&gt;H1443,H1443,I1443)))</f>
        <v>4910.08</v>
      </c>
      <c r="L1443" s="3">
        <f t="shared" si="111"/>
        <v>98201.600000000006</v>
      </c>
      <c r="M1443" s="25">
        <f>IF(J1443&lt;'Параметры ПФ'!$N$7+0.01,E1443*F1443*G1443,ROUNDDOWN('Параметры ПФ'!$N$7/IF(H1443=0,I1443,IF(I1443&gt;H1443,H1443,I1443)),0)*G1443)</f>
        <v>640</v>
      </c>
      <c r="N1443" s="19">
        <f t="shared" si="112"/>
        <v>0</v>
      </c>
      <c r="O1443" s="66" t="b">
        <f t="shared" si="113"/>
        <v>1</v>
      </c>
      <c r="P1443" s="67">
        <f t="shared" si="114"/>
        <v>72</v>
      </c>
    </row>
    <row r="1444" spans="1:16" x14ac:dyDescent="0.45">
      <c r="A1444" s="90" t="s">
        <v>79</v>
      </c>
      <c r="B1444" s="90" t="s">
        <v>749</v>
      </c>
      <c r="C1444" s="90" t="s">
        <v>1</v>
      </c>
      <c r="D1444" s="91">
        <v>36</v>
      </c>
      <c r="E1444" s="91">
        <v>16</v>
      </c>
      <c r="F1444" s="92">
        <v>2</v>
      </c>
      <c r="G1444" s="92">
        <v>15</v>
      </c>
      <c r="H1444" s="68">
        <f t="array" ref="H1444">INDEX('Нормативные затраты по МЗ'!$C$2:$C$132,MATCH(A1444&amp;C1444,'Нормативные затраты по МЗ'!$A$2:$A$132&amp;'Нормативные затраты по МЗ'!$B$2:$B$132,0))</f>
        <v>153.44</v>
      </c>
      <c r="I1444" s="3">
        <f>HLOOKUP($C1444,'Параметры ПФ'!$F$3:$K$4,2,FALSE)</f>
        <v>155.04</v>
      </c>
      <c r="J1444" s="3">
        <f t="shared" si="110"/>
        <v>4910.08</v>
      </c>
      <c r="K1444" s="4">
        <f>IF(J1444&lt;'Параметры ПФ'!$N$7+0.01,'Стандартные программы'!J1444,ROUNDDOWN('Параметры ПФ'!$N$7/IF(H1444=0,I1444,IF(I1444&gt;H1444,H1444,I1444)),0)*IF(H1444=0,I1444,IF(I1444&gt;H1444,H1444,I1444)))</f>
        <v>4910.08</v>
      </c>
      <c r="L1444" s="3">
        <f t="shared" si="111"/>
        <v>73651.199999999997</v>
      </c>
      <c r="M1444" s="25">
        <f>IF(J1444&lt;'Параметры ПФ'!$N$7+0.01,E1444*F1444*G1444,ROUNDDOWN('Параметры ПФ'!$N$7/IF(H1444=0,I1444,IF(I1444&gt;H1444,H1444,I1444)),0)*G1444)</f>
        <v>480</v>
      </c>
      <c r="N1444" s="19">
        <f t="shared" si="112"/>
        <v>0</v>
      </c>
      <c r="O1444" s="66" t="b">
        <f t="shared" si="113"/>
        <v>1</v>
      </c>
      <c r="P1444" s="67">
        <f t="shared" si="114"/>
        <v>72</v>
      </c>
    </row>
    <row r="1445" spans="1:16" x14ac:dyDescent="0.45">
      <c r="A1445" s="90" t="s">
        <v>79</v>
      </c>
      <c r="B1445" s="90" t="s">
        <v>751</v>
      </c>
      <c r="C1445" s="90" t="s">
        <v>2368</v>
      </c>
      <c r="D1445" s="91">
        <v>36</v>
      </c>
      <c r="E1445" s="91">
        <v>16</v>
      </c>
      <c r="F1445" s="92">
        <v>2</v>
      </c>
      <c r="G1445" s="92">
        <v>15</v>
      </c>
      <c r="H1445" s="68">
        <f t="array" ref="H1445">INDEX('Нормативные затраты по МЗ'!$C$2:$C$132,MATCH(A1445&amp;C1445,'Нормативные затраты по МЗ'!$A$2:$A$132&amp;'Нормативные затраты по МЗ'!$B$2:$B$132,0))</f>
        <v>153.44</v>
      </c>
      <c r="I1445" s="3">
        <f>HLOOKUP($C1445,'Параметры ПФ'!$F$3:$K$4,2,FALSE)</f>
        <v>155.04</v>
      </c>
      <c r="J1445" s="3">
        <f t="shared" si="110"/>
        <v>4910.08</v>
      </c>
      <c r="K1445" s="4">
        <f>IF(J1445&lt;'Параметры ПФ'!$N$7+0.01,'Стандартные программы'!J1445,ROUNDDOWN('Параметры ПФ'!$N$7/IF(H1445=0,I1445,IF(I1445&gt;H1445,H1445,I1445)),0)*IF(H1445=0,I1445,IF(I1445&gt;H1445,H1445,I1445)))</f>
        <v>4910.08</v>
      </c>
      <c r="L1445" s="3">
        <f t="shared" si="111"/>
        <v>73651.199999999997</v>
      </c>
      <c r="M1445" s="25">
        <f>IF(J1445&lt;'Параметры ПФ'!$N$7+0.01,E1445*F1445*G1445,ROUNDDOWN('Параметры ПФ'!$N$7/IF(H1445=0,I1445,IF(I1445&gt;H1445,H1445,I1445)),0)*G1445)</f>
        <v>480</v>
      </c>
      <c r="N1445" s="19">
        <f t="shared" si="112"/>
        <v>0</v>
      </c>
      <c r="O1445" s="66" t="b">
        <f t="shared" si="113"/>
        <v>1</v>
      </c>
      <c r="P1445" s="67">
        <f t="shared" si="114"/>
        <v>72</v>
      </c>
    </row>
    <row r="1446" spans="1:16" x14ac:dyDescent="0.45">
      <c r="A1446" s="90" t="s">
        <v>79</v>
      </c>
      <c r="B1446" s="90" t="s">
        <v>753</v>
      </c>
      <c r="C1446" s="90" t="s">
        <v>2368</v>
      </c>
      <c r="D1446" s="91">
        <v>36</v>
      </c>
      <c r="E1446" s="91">
        <v>16</v>
      </c>
      <c r="F1446" s="92">
        <v>2</v>
      </c>
      <c r="G1446" s="92">
        <v>12</v>
      </c>
      <c r="H1446" s="68">
        <f t="array" ref="H1446">INDEX('Нормативные затраты по МЗ'!$C$2:$C$132,MATCH(A1446&amp;C1446,'Нормативные затраты по МЗ'!$A$2:$A$132&amp;'Нормативные затраты по МЗ'!$B$2:$B$132,0))</f>
        <v>153.44</v>
      </c>
      <c r="I1446" s="3">
        <f>HLOOKUP($C1446,'Параметры ПФ'!$F$3:$K$4,2,FALSE)</f>
        <v>155.04</v>
      </c>
      <c r="J1446" s="3">
        <f t="shared" si="110"/>
        <v>4910.08</v>
      </c>
      <c r="K1446" s="4">
        <f>IF(J1446&lt;'Параметры ПФ'!$N$7+0.01,'Стандартные программы'!J1446,ROUNDDOWN('Параметры ПФ'!$N$7/IF(H1446=0,I1446,IF(I1446&gt;H1446,H1446,I1446)),0)*IF(H1446=0,I1446,IF(I1446&gt;H1446,H1446,I1446)))</f>
        <v>4910.08</v>
      </c>
      <c r="L1446" s="3">
        <f t="shared" si="111"/>
        <v>58920.959999999999</v>
      </c>
      <c r="M1446" s="25">
        <f>IF(J1446&lt;'Параметры ПФ'!$N$7+0.01,E1446*F1446*G1446,ROUNDDOWN('Параметры ПФ'!$N$7/IF(H1446=0,I1446,IF(I1446&gt;H1446,H1446,I1446)),0)*G1446)</f>
        <v>384</v>
      </c>
      <c r="N1446" s="19">
        <f t="shared" si="112"/>
        <v>0</v>
      </c>
      <c r="O1446" s="66" t="b">
        <f t="shared" si="113"/>
        <v>1</v>
      </c>
      <c r="P1446" s="67">
        <f t="shared" si="114"/>
        <v>72</v>
      </c>
    </row>
    <row r="1447" spans="1:16" x14ac:dyDescent="0.45">
      <c r="A1447" s="90" t="s">
        <v>79</v>
      </c>
      <c r="B1447" s="90" t="s">
        <v>755</v>
      </c>
      <c r="C1447" s="90" t="s">
        <v>34</v>
      </c>
      <c r="D1447" s="91">
        <v>36</v>
      </c>
      <c r="E1447" s="91">
        <v>16</v>
      </c>
      <c r="F1447" s="92">
        <v>2</v>
      </c>
      <c r="G1447" s="92">
        <v>12</v>
      </c>
      <c r="H1447" s="68">
        <f t="array" ref="H1447">INDEX('Нормативные затраты по МЗ'!$C$2:$C$132,MATCH(A1447&amp;C1447,'Нормативные затраты по МЗ'!$A$2:$A$132&amp;'Нормативные затраты по МЗ'!$B$2:$B$132,0))</f>
        <v>153.44</v>
      </c>
      <c r="I1447" s="3">
        <f>HLOOKUP($C1447,'Параметры ПФ'!$F$3:$K$4,2,FALSE)</f>
        <v>155.04</v>
      </c>
      <c r="J1447" s="3">
        <f t="shared" si="110"/>
        <v>4910.08</v>
      </c>
      <c r="K1447" s="4">
        <f>IF(J1447&lt;'Параметры ПФ'!$N$7+0.01,'Стандартные программы'!J1447,ROUNDDOWN('Параметры ПФ'!$N$7/IF(H1447=0,I1447,IF(I1447&gt;H1447,H1447,I1447)),0)*IF(H1447=0,I1447,IF(I1447&gt;H1447,H1447,I1447)))</f>
        <v>4910.08</v>
      </c>
      <c r="L1447" s="3">
        <f t="shared" si="111"/>
        <v>58920.959999999999</v>
      </c>
      <c r="M1447" s="25">
        <f>IF(J1447&lt;'Параметры ПФ'!$N$7+0.01,E1447*F1447*G1447,ROUNDDOWN('Параметры ПФ'!$N$7/IF(H1447=0,I1447,IF(I1447&gt;H1447,H1447,I1447)),0)*G1447)</f>
        <v>384</v>
      </c>
      <c r="N1447" s="19">
        <f t="shared" si="112"/>
        <v>0</v>
      </c>
      <c r="O1447" s="66" t="b">
        <f t="shared" si="113"/>
        <v>1</v>
      </c>
      <c r="P1447" s="67">
        <f t="shared" si="114"/>
        <v>72</v>
      </c>
    </row>
    <row r="1448" spans="1:16" x14ac:dyDescent="0.45">
      <c r="A1448" s="90" t="s">
        <v>79</v>
      </c>
      <c r="B1448" s="90" t="s">
        <v>757</v>
      </c>
      <c r="C1448" s="90" t="s">
        <v>16</v>
      </c>
      <c r="D1448" s="91">
        <v>36</v>
      </c>
      <c r="E1448" s="91">
        <v>16</v>
      </c>
      <c r="F1448" s="92">
        <v>2</v>
      </c>
      <c r="G1448" s="92">
        <v>10</v>
      </c>
      <c r="H1448" s="68">
        <f t="array" ref="H1448">INDEX('Нормативные затраты по МЗ'!$C$2:$C$132,MATCH(A1448&amp;C1448,'Нормативные затраты по МЗ'!$A$2:$A$132&amp;'Нормативные затраты по МЗ'!$B$2:$B$132,0))</f>
        <v>153.44</v>
      </c>
      <c r="I1448" s="3">
        <f>HLOOKUP($C1448,'Параметры ПФ'!$F$3:$K$4,2,FALSE)</f>
        <v>155.04</v>
      </c>
      <c r="J1448" s="3">
        <f t="shared" si="110"/>
        <v>4910.08</v>
      </c>
      <c r="K1448" s="4">
        <f>IF(J1448&lt;'Параметры ПФ'!$N$7+0.01,'Стандартные программы'!J1448,ROUNDDOWN('Параметры ПФ'!$N$7/IF(H1448=0,I1448,IF(I1448&gt;H1448,H1448,I1448)),0)*IF(H1448=0,I1448,IF(I1448&gt;H1448,H1448,I1448)))</f>
        <v>4910.08</v>
      </c>
      <c r="L1448" s="3">
        <f t="shared" si="111"/>
        <v>49100.800000000003</v>
      </c>
      <c r="M1448" s="25">
        <f>IF(J1448&lt;'Параметры ПФ'!$N$7+0.01,E1448*F1448*G1448,ROUNDDOWN('Параметры ПФ'!$N$7/IF(H1448=0,I1448,IF(I1448&gt;H1448,H1448,I1448)),0)*G1448)</f>
        <v>320</v>
      </c>
      <c r="N1448" s="19">
        <f t="shared" si="112"/>
        <v>0</v>
      </c>
      <c r="O1448" s="66" t="b">
        <f t="shared" si="113"/>
        <v>1</v>
      </c>
      <c r="P1448" s="67">
        <f t="shared" si="114"/>
        <v>72</v>
      </c>
    </row>
    <row r="1449" spans="1:16" x14ac:dyDescent="0.45">
      <c r="A1449" s="90" t="s">
        <v>79</v>
      </c>
      <c r="B1449" s="90" t="s">
        <v>759</v>
      </c>
      <c r="C1449" s="90" t="s">
        <v>16</v>
      </c>
      <c r="D1449" s="91">
        <v>36</v>
      </c>
      <c r="E1449" s="91">
        <v>16</v>
      </c>
      <c r="F1449" s="92">
        <v>2</v>
      </c>
      <c r="G1449" s="92">
        <v>15</v>
      </c>
      <c r="H1449" s="68">
        <f t="array" ref="H1449">INDEX('Нормативные затраты по МЗ'!$C$2:$C$132,MATCH(A1449&amp;C1449,'Нормативные затраты по МЗ'!$A$2:$A$132&amp;'Нормативные затраты по МЗ'!$B$2:$B$132,0))</f>
        <v>153.44</v>
      </c>
      <c r="I1449" s="3">
        <f>HLOOKUP($C1449,'Параметры ПФ'!$F$3:$K$4,2,FALSE)</f>
        <v>155.04</v>
      </c>
      <c r="J1449" s="3">
        <f t="shared" si="110"/>
        <v>4910.08</v>
      </c>
      <c r="K1449" s="4">
        <f>IF(J1449&lt;'Параметры ПФ'!$N$7+0.01,'Стандартные программы'!J1449,ROUNDDOWN('Параметры ПФ'!$N$7/IF(H1449=0,I1449,IF(I1449&gt;H1449,H1449,I1449)),0)*IF(H1449=0,I1449,IF(I1449&gt;H1449,H1449,I1449)))</f>
        <v>4910.08</v>
      </c>
      <c r="L1449" s="3">
        <f t="shared" si="111"/>
        <v>73651.199999999997</v>
      </c>
      <c r="M1449" s="25">
        <f>IF(J1449&lt;'Параметры ПФ'!$N$7+0.01,E1449*F1449*G1449,ROUNDDOWN('Параметры ПФ'!$N$7/IF(H1449=0,I1449,IF(I1449&gt;H1449,H1449,I1449)),0)*G1449)</f>
        <v>480</v>
      </c>
      <c r="N1449" s="19">
        <f t="shared" si="112"/>
        <v>0</v>
      </c>
      <c r="O1449" s="66" t="b">
        <f t="shared" si="113"/>
        <v>1</v>
      </c>
      <c r="P1449" s="67">
        <f t="shared" si="114"/>
        <v>72</v>
      </c>
    </row>
    <row r="1450" spans="1:16" x14ac:dyDescent="0.45">
      <c r="A1450" s="90" t="s">
        <v>79</v>
      </c>
      <c r="B1450" s="90" t="s">
        <v>2369</v>
      </c>
      <c r="C1450" s="90" t="s">
        <v>16</v>
      </c>
      <c r="D1450" s="91">
        <v>36</v>
      </c>
      <c r="E1450" s="91">
        <v>16</v>
      </c>
      <c r="F1450" s="92">
        <v>2</v>
      </c>
      <c r="G1450" s="92">
        <v>15</v>
      </c>
      <c r="H1450" s="68">
        <f t="array" ref="H1450">INDEX('Нормативные затраты по МЗ'!$C$2:$C$132,MATCH(A1450&amp;C1450,'Нормативные затраты по МЗ'!$A$2:$A$132&amp;'Нормативные затраты по МЗ'!$B$2:$B$132,0))</f>
        <v>153.44</v>
      </c>
      <c r="I1450" s="3">
        <f>HLOOKUP($C1450,'Параметры ПФ'!$F$3:$K$4,2,FALSE)</f>
        <v>155.04</v>
      </c>
      <c r="J1450" s="3">
        <f t="shared" si="110"/>
        <v>4910.08</v>
      </c>
      <c r="K1450" s="4">
        <f>IF(J1450&lt;'Параметры ПФ'!$N$7+0.01,'Стандартные программы'!J1450,ROUNDDOWN('Параметры ПФ'!$N$7/IF(H1450=0,I1450,IF(I1450&gt;H1450,H1450,I1450)),0)*IF(H1450=0,I1450,IF(I1450&gt;H1450,H1450,I1450)))</f>
        <v>4910.08</v>
      </c>
      <c r="L1450" s="3">
        <f t="shared" si="111"/>
        <v>73651.199999999997</v>
      </c>
      <c r="M1450" s="25">
        <f>IF(J1450&lt;'Параметры ПФ'!$N$7+0.01,E1450*F1450*G1450,ROUNDDOWN('Параметры ПФ'!$N$7/IF(H1450=0,I1450,IF(I1450&gt;H1450,H1450,I1450)),0)*G1450)</f>
        <v>480</v>
      </c>
      <c r="N1450" s="19">
        <f t="shared" si="112"/>
        <v>0</v>
      </c>
      <c r="O1450" s="66" t="b">
        <f t="shared" si="113"/>
        <v>1</v>
      </c>
      <c r="P1450" s="67">
        <f t="shared" si="114"/>
        <v>72</v>
      </c>
    </row>
    <row r="1451" spans="1:16" x14ac:dyDescent="0.45">
      <c r="A1451" s="90" t="s">
        <v>79</v>
      </c>
      <c r="B1451" s="90" t="s">
        <v>762</v>
      </c>
      <c r="C1451" s="90" t="s">
        <v>1</v>
      </c>
      <c r="D1451" s="91">
        <v>36</v>
      </c>
      <c r="E1451" s="91">
        <v>16</v>
      </c>
      <c r="F1451" s="92">
        <v>2</v>
      </c>
      <c r="G1451" s="92">
        <v>20</v>
      </c>
      <c r="H1451" s="68">
        <f t="array" ref="H1451">INDEX('Нормативные затраты по МЗ'!$C$2:$C$132,MATCH(A1451&amp;C1451,'Нормативные затраты по МЗ'!$A$2:$A$132&amp;'Нормативные затраты по МЗ'!$B$2:$B$132,0))</f>
        <v>153.44</v>
      </c>
      <c r="I1451" s="3">
        <f>HLOOKUP($C1451,'Параметры ПФ'!$F$3:$K$4,2,FALSE)</f>
        <v>155.04</v>
      </c>
      <c r="J1451" s="3">
        <f t="shared" si="110"/>
        <v>4910.08</v>
      </c>
      <c r="K1451" s="4">
        <f>IF(J1451&lt;'Параметры ПФ'!$N$7+0.01,'Стандартные программы'!J1451,ROUNDDOWN('Параметры ПФ'!$N$7/IF(H1451=0,I1451,IF(I1451&gt;H1451,H1451,I1451)),0)*IF(H1451=0,I1451,IF(I1451&gt;H1451,H1451,I1451)))</f>
        <v>4910.08</v>
      </c>
      <c r="L1451" s="3">
        <f t="shared" si="111"/>
        <v>98201.600000000006</v>
      </c>
      <c r="M1451" s="25">
        <f>IF(J1451&lt;'Параметры ПФ'!$N$7+0.01,E1451*F1451*G1451,ROUNDDOWN('Параметры ПФ'!$N$7/IF(H1451=0,I1451,IF(I1451&gt;H1451,H1451,I1451)),0)*G1451)</f>
        <v>640</v>
      </c>
      <c r="N1451" s="19">
        <f t="shared" si="112"/>
        <v>0</v>
      </c>
      <c r="O1451" s="66" t="b">
        <f t="shared" si="113"/>
        <v>1</v>
      </c>
      <c r="P1451" s="67">
        <f t="shared" si="114"/>
        <v>72</v>
      </c>
    </row>
    <row r="1452" spans="1:16" x14ac:dyDescent="0.45">
      <c r="A1452" s="90" t="s">
        <v>79</v>
      </c>
      <c r="B1452" s="90" t="s">
        <v>764</v>
      </c>
      <c r="C1452" s="90" t="s">
        <v>2368</v>
      </c>
      <c r="D1452" s="91">
        <v>36</v>
      </c>
      <c r="E1452" s="91">
        <v>16</v>
      </c>
      <c r="F1452" s="92">
        <v>2</v>
      </c>
      <c r="G1452" s="92">
        <v>20</v>
      </c>
      <c r="H1452" s="68">
        <f t="array" ref="H1452">INDEX('Нормативные затраты по МЗ'!$C$2:$C$132,MATCH(A1452&amp;C1452,'Нормативные затраты по МЗ'!$A$2:$A$132&amp;'Нормативные затраты по МЗ'!$B$2:$B$132,0))</f>
        <v>153.44</v>
      </c>
      <c r="I1452" s="3">
        <f>HLOOKUP($C1452,'Параметры ПФ'!$F$3:$K$4,2,FALSE)</f>
        <v>155.04</v>
      </c>
      <c r="J1452" s="3">
        <f t="shared" si="110"/>
        <v>4910.08</v>
      </c>
      <c r="K1452" s="4">
        <f>IF(J1452&lt;'Параметры ПФ'!$N$7+0.01,'Стандартные программы'!J1452,ROUNDDOWN('Параметры ПФ'!$N$7/IF(H1452=0,I1452,IF(I1452&gt;H1452,H1452,I1452)),0)*IF(H1452=0,I1452,IF(I1452&gt;H1452,H1452,I1452)))</f>
        <v>4910.08</v>
      </c>
      <c r="L1452" s="3">
        <f t="shared" si="111"/>
        <v>98201.600000000006</v>
      </c>
      <c r="M1452" s="25">
        <f>IF(J1452&lt;'Параметры ПФ'!$N$7+0.01,E1452*F1452*G1452,ROUNDDOWN('Параметры ПФ'!$N$7/IF(H1452=0,I1452,IF(I1452&gt;H1452,H1452,I1452)),0)*G1452)</f>
        <v>640</v>
      </c>
      <c r="N1452" s="19">
        <f t="shared" si="112"/>
        <v>0</v>
      </c>
      <c r="O1452" s="66" t="b">
        <f t="shared" si="113"/>
        <v>1</v>
      </c>
      <c r="P1452" s="67">
        <f t="shared" si="114"/>
        <v>72</v>
      </c>
    </row>
    <row r="1453" spans="1:16" x14ac:dyDescent="0.45">
      <c r="A1453" s="90" t="s">
        <v>79</v>
      </c>
      <c r="B1453" s="90" t="s">
        <v>766</v>
      </c>
      <c r="C1453" s="90" t="s">
        <v>2368</v>
      </c>
      <c r="D1453" s="91">
        <v>36</v>
      </c>
      <c r="E1453" s="91">
        <v>16</v>
      </c>
      <c r="F1453" s="92">
        <v>2</v>
      </c>
      <c r="G1453" s="92">
        <v>20</v>
      </c>
      <c r="H1453" s="68">
        <f t="array" ref="H1453">INDEX('Нормативные затраты по МЗ'!$C$2:$C$132,MATCH(A1453&amp;C1453,'Нормативные затраты по МЗ'!$A$2:$A$132&amp;'Нормативные затраты по МЗ'!$B$2:$B$132,0))</f>
        <v>153.44</v>
      </c>
      <c r="I1453" s="3">
        <f>HLOOKUP($C1453,'Параметры ПФ'!$F$3:$K$4,2,FALSE)</f>
        <v>155.04</v>
      </c>
      <c r="J1453" s="3">
        <f t="shared" si="110"/>
        <v>4910.08</v>
      </c>
      <c r="K1453" s="4">
        <f>IF(J1453&lt;'Параметры ПФ'!$N$7+0.01,'Стандартные программы'!J1453,ROUNDDOWN('Параметры ПФ'!$N$7/IF(H1453=0,I1453,IF(I1453&gt;H1453,H1453,I1453)),0)*IF(H1453=0,I1453,IF(I1453&gt;H1453,H1453,I1453)))</f>
        <v>4910.08</v>
      </c>
      <c r="L1453" s="3">
        <f t="shared" si="111"/>
        <v>98201.600000000006</v>
      </c>
      <c r="M1453" s="25">
        <f>IF(J1453&lt;'Параметры ПФ'!$N$7+0.01,E1453*F1453*G1453,ROUNDDOWN('Параметры ПФ'!$N$7/IF(H1453=0,I1453,IF(I1453&gt;H1453,H1453,I1453)),0)*G1453)</f>
        <v>640</v>
      </c>
      <c r="N1453" s="19">
        <f t="shared" si="112"/>
        <v>0</v>
      </c>
      <c r="O1453" s="66" t="b">
        <f t="shared" si="113"/>
        <v>1</v>
      </c>
      <c r="P1453" s="67">
        <f t="shared" si="114"/>
        <v>72</v>
      </c>
    </row>
    <row r="1454" spans="1:16" x14ac:dyDescent="0.45">
      <c r="A1454" s="90" t="s">
        <v>79</v>
      </c>
      <c r="B1454" s="90" t="s">
        <v>768</v>
      </c>
      <c r="C1454" s="90" t="s">
        <v>2368</v>
      </c>
      <c r="D1454" s="91">
        <v>36</v>
      </c>
      <c r="E1454" s="91">
        <v>16</v>
      </c>
      <c r="F1454" s="92">
        <v>2</v>
      </c>
      <c r="G1454" s="92">
        <v>19</v>
      </c>
      <c r="H1454" s="68">
        <f t="array" ref="H1454">INDEX('Нормативные затраты по МЗ'!$C$2:$C$132,MATCH(A1454&amp;C1454,'Нормативные затраты по МЗ'!$A$2:$A$132&amp;'Нормативные затраты по МЗ'!$B$2:$B$132,0))</f>
        <v>153.44</v>
      </c>
      <c r="I1454" s="3">
        <f>HLOOKUP($C1454,'Параметры ПФ'!$F$3:$K$4,2,FALSE)</f>
        <v>155.04</v>
      </c>
      <c r="J1454" s="3">
        <f t="shared" si="110"/>
        <v>4910.08</v>
      </c>
      <c r="K1454" s="4">
        <f>IF(J1454&lt;'Параметры ПФ'!$N$7+0.01,'Стандартные программы'!J1454,ROUNDDOWN('Параметры ПФ'!$N$7/IF(H1454=0,I1454,IF(I1454&gt;H1454,H1454,I1454)),0)*IF(H1454=0,I1454,IF(I1454&gt;H1454,H1454,I1454)))</f>
        <v>4910.08</v>
      </c>
      <c r="L1454" s="3">
        <f t="shared" si="111"/>
        <v>93291.520000000004</v>
      </c>
      <c r="M1454" s="25">
        <f>IF(J1454&lt;'Параметры ПФ'!$N$7+0.01,E1454*F1454*G1454,ROUNDDOWN('Параметры ПФ'!$N$7/IF(H1454=0,I1454,IF(I1454&gt;H1454,H1454,I1454)),0)*G1454)</f>
        <v>608</v>
      </c>
      <c r="N1454" s="19">
        <f t="shared" si="112"/>
        <v>0</v>
      </c>
      <c r="O1454" s="66" t="b">
        <f t="shared" si="113"/>
        <v>1</v>
      </c>
      <c r="P1454" s="67">
        <f t="shared" si="114"/>
        <v>72</v>
      </c>
    </row>
    <row r="1455" spans="1:16" x14ac:dyDescent="0.45">
      <c r="A1455" s="90" t="s">
        <v>79</v>
      </c>
      <c r="B1455" s="90" t="s">
        <v>770</v>
      </c>
      <c r="C1455" s="90" t="s">
        <v>2368</v>
      </c>
      <c r="D1455" s="91">
        <v>36</v>
      </c>
      <c r="E1455" s="91">
        <v>16</v>
      </c>
      <c r="F1455" s="92">
        <v>2</v>
      </c>
      <c r="G1455" s="92">
        <v>19</v>
      </c>
      <c r="H1455" s="68">
        <f t="array" ref="H1455">INDEX('Нормативные затраты по МЗ'!$C$2:$C$132,MATCH(A1455&amp;C1455,'Нормативные затраты по МЗ'!$A$2:$A$132&amp;'Нормативные затраты по МЗ'!$B$2:$B$132,0))</f>
        <v>153.44</v>
      </c>
      <c r="I1455" s="3">
        <f>HLOOKUP($C1455,'Параметры ПФ'!$F$3:$K$4,2,FALSE)</f>
        <v>155.04</v>
      </c>
      <c r="J1455" s="3">
        <f t="shared" si="110"/>
        <v>4910.08</v>
      </c>
      <c r="K1455" s="4">
        <f>IF(J1455&lt;'Параметры ПФ'!$N$7+0.01,'Стандартные программы'!J1455,ROUNDDOWN('Параметры ПФ'!$N$7/IF(H1455=0,I1455,IF(I1455&gt;H1455,H1455,I1455)),0)*IF(H1455=0,I1455,IF(I1455&gt;H1455,H1455,I1455)))</f>
        <v>4910.08</v>
      </c>
      <c r="L1455" s="3">
        <f t="shared" si="111"/>
        <v>93291.520000000004</v>
      </c>
      <c r="M1455" s="25">
        <f>IF(J1455&lt;'Параметры ПФ'!$N$7+0.01,E1455*F1455*G1455,ROUNDDOWN('Параметры ПФ'!$N$7/IF(H1455=0,I1455,IF(I1455&gt;H1455,H1455,I1455)),0)*G1455)</f>
        <v>608</v>
      </c>
      <c r="N1455" s="19">
        <f t="shared" si="112"/>
        <v>0</v>
      </c>
      <c r="O1455" s="66" t="b">
        <f t="shared" si="113"/>
        <v>1</v>
      </c>
      <c r="P1455" s="67">
        <f t="shared" si="114"/>
        <v>72</v>
      </c>
    </row>
    <row r="1456" spans="1:16" x14ac:dyDescent="0.45">
      <c r="A1456" s="90" t="s">
        <v>79</v>
      </c>
      <c r="B1456" s="90" t="s">
        <v>772</v>
      </c>
      <c r="C1456" s="90" t="s">
        <v>2368</v>
      </c>
      <c r="D1456" s="91">
        <v>36</v>
      </c>
      <c r="E1456" s="91">
        <v>16</v>
      </c>
      <c r="F1456" s="92">
        <v>1</v>
      </c>
      <c r="G1456" s="92">
        <v>10</v>
      </c>
      <c r="H1456" s="68">
        <f t="array" ref="H1456">INDEX('Нормативные затраты по МЗ'!$C$2:$C$132,MATCH(A1456&amp;C1456,'Нормативные затраты по МЗ'!$A$2:$A$132&amp;'Нормативные затраты по МЗ'!$B$2:$B$132,0))</f>
        <v>153.44</v>
      </c>
      <c r="I1456" s="3">
        <f>HLOOKUP($C1456,'Параметры ПФ'!$F$3:$K$4,2,FALSE)</f>
        <v>155.04</v>
      </c>
      <c r="J1456" s="3">
        <f t="shared" si="110"/>
        <v>2455.04</v>
      </c>
      <c r="K1456" s="4">
        <f>IF(J1456&lt;'Параметры ПФ'!$N$7+0.01,'Стандартные программы'!J1456,ROUNDDOWN('Параметры ПФ'!$N$7/IF(H1456=0,I1456,IF(I1456&gt;H1456,H1456,I1456)),0)*IF(H1456=0,I1456,IF(I1456&gt;H1456,H1456,I1456)))</f>
        <v>2455.04</v>
      </c>
      <c r="L1456" s="3">
        <f t="shared" si="111"/>
        <v>24550.400000000001</v>
      </c>
      <c r="M1456" s="25">
        <f>IF(J1456&lt;'Параметры ПФ'!$N$7+0.01,E1456*F1456*G1456,ROUNDDOWN('Параметры ПФ'!$N$7/IF(H1456=0,I1456,IF(I1456&gt;H1456,H1456,I1456)),0)*G1456)</f>
        <v>160</v>
      </c>
      <c r="N1456" s="19">
        <f t="shared" si="112"/>
        <v>0</v>
      </c>
      <c r="O1456" s="66" t="b">
        <f t="shared" si="113"/>
        <v>1</v>
      </c>
      <c r="P1456" s="67">
        <f t="shared" si="114"/>
        <v>36</v>
      </c>
    </row>
    <row r="1457" spans="1:16" x14ac:dyDescent="0.45">
      <c r="A1457" s="90" t="s">
        <v>79</v>
      </c>
      <c r="B1457" s="90" t="s">
        <v>2370</v>
      </c>
      <c r="C1457" s="90" t="s">
        <v>2368</v>
      </c>
      <c r="D1457" s="91">
        <v>36</v>
      </c>
      <c r="E1457" s="91">
        <v>16</v>
      </c>
      <c r="F1457" s="92">
        <v>2</v>
      </c>
      <c r="G1457" s="92">
        <v>17</v>
      </c>
      <c r="H1457" s="68">
        <f t="array" ref="H1457">INDEX('Нормативные затраты по МЗ'!$C$2:$C$132,MATCH(A1457&amp;C1457,'Нормативные затраты по МЗ'!$A$2:$A$132&amp;'Нормативные затраты по МЗ'!$B$2:$B$132,0))</f>
        <v>153.44</v>
      </c>
      <c r="I1457" s="3">
        <f>HLOOKUP($C1457,'Параметры ПФ'!$F$3:$K$4,2,FALSE)</f>
        <v>155.04</v>
      </c>
      <c r="J1457" s="3">
        <f t="shared" si="110"/>
        <v>4910.08</v>
      </c>
      <c r="K1457" s="4">
        <f>IF(J1457&lt;'Параметры ПФ'!$N$7+0.01,'Стандартные программы'!J1457,ROUNDDOWN('Параметры ПФ'!$N$7/IF(H1457=0,I1457,IF(I1457&gt;H1457,H1457,I1457)),0)*IF(H1457=0,I1457,IF(I1457&gt;H1457,H1457,I1457)))</f>
        <v>4910.08</v>
      </c>
      <c r="L1457" s="3">
        <f t="shared" si="111"/>
        <v>83471.360000000001</v>
      </c>
      <c r="M1457" s="25">
        <f>IF(J1457&lt;'Параметры ПФ'!$N$7+0.01,E1457*F1457*G1457,ROUNDDOWN('Параметры ПФ'!$N$7/IF(H1457=0,I1457,IF(I1457&gt;H1457,H1457,I1457)),0)*G1457)</f>
        <v>544</v>
      </c>
      <c r="N1457" s="19">
        <f t="shared" si="112"/>
        <v>0</v>
      </c>
      <c r="O1457" s="66" t="b">
        <f t="shared" si="113"/>
        <v>1</v>
      </c>
      <c r="P1457" s="67">
        <f t="shared" si="114"/>
        <v>72</v>
      </c>
    </row>
    <row r="1458" spans="1:16" x14ac:dyDescent="0.45">
      <c r="A1458" s="90" t="s">
        <v>79</v>
      </c>
      <c r="B1458" s="90" t="s">
        <v>2371</v>
      </c>
      <c r="C1458" s="90" t="s">
        <v>2368</v>
      </c>
      <c r="D1458" s="91">
        <v>36</v>
      </c>
      <c r="E1458" s="91">
        <v>16</v>
      </c>
      <c r="F1458" s="92">
        <v>2</v>
      </c>
      <c r="G1458" s="92">
        <v>17</v>
      </c>
      <c r="H1458" s="68">
        <f t="array" ref="H1458">INDEX('Нормативные затраты по МЗ'!$C$2:$C$132,MATCH(A1458&amp;C1458,'Нормативные затраты по МЗ'!$A$2:$A$132&amp;'Нормативные затраты по МЗ'!$B$2:$B$132,0))</f>
        <v>153.44</v>
      </c>
      <c r="I1458" s="3">
        <f>HLOOKUP($C1458,'Параметры ПФ'!$F$3:$K$4,2,FALSE)</f>
        <v>155.04</v>
      </c>
      <c r="J1458" s="3">
        <f t="shared" si="110"/>
        <v>4910.08</v>
      </c>
      <c r="K1458" s="4">
        <f>IF(J1458&lt;'Параметры ПФ'!$N$7+0.01,'Стандартные программы'!J1458,ROUNDDOWN('Параметры ПФ'!$N$7/IF(H1458=0,I1458,IF(I1458&gt;H1458,H1458,I1458)),0)*IF(H1458=0,I1458,IF(I1458&gt;H1458,H1458,I1458)))</f>
        <v>4910.08</v>
      </c>
      <c r="L1458" s="3">
        <f t="shared" si="111"/>
        <v>83471.360000000001</v>
      </c>
      <c r="M1458" s="25">
        <f>IF(J1458&lt;'Параметры ПФ'!$N$7+0.01,E1458*F1458*G1458,ROUNDDOWN('Параметры ПФ'!$N$7/IF(H1458=0,I1458,IF(I1458&gt;H1458,H1458,I1458)),0)*G1458)</f>
        <v>544</v>
      </c>
      <c r="N1458" s="19">
        <f t="shared" si="112"/>
        <v>0</v>
      </c>
      <c r="O1458" s="66" t="b">
        <f t="shared" si="113"/>
        <v>1</v>
      </c>
      <c r="P1458" s="67">
        <f t="shared" si="114"/>
        <v>72</v>
      </c>
    </row>
    <row r="1459" spans="1:16" x14ac:dyDescent="0.45">
      <c r="A1459" s="116" t="s">
        <v>81</v>
      </c>
      <c r="B1459" s="116" t="s">
        <v>858</v>
      </c>
      <c r="C1459" s="116" t="s">
        <v>34</v>
      </c>
      <c r="D1459" s="117">
        <v>36</v>
      </c>
      <c r="E1459" s="117">
        <v>20</v>
      </c>
      <c r="F1459" s="118">
        <v>2</v>
      </c>
      <c r="G1459" s="118">
        <v>13</v>
      </c>
      <c r="H1459" s="68">
        <f t="array" ref="H1459">INDEX('Нормативные затраты по МЗ'!$C$2:$C$132,MATCH(A1459&amp;C1459,'Нормативные затраты по МЗ'!$A$2:$A$132&amp;'Нормативные затраты по МЗ'!$B$2:$B$132,0))</f>
        <v>141.06</v>
      </c>
      <c r="I1459" s="3">
        <f>HLOOKUP($C1459,'Параметры ПФ'!$F$3:$K$4,2,FALSE)</f>
        <v>155.04</v>
      </c>
      <c r="J1459" s="3">
        <f t="shared" si="110"/>
        <v>5642.4</v>
      </c>
      <c r="K1459" s="4">
        <f>IF(J1459&lt;'Параметры ПФ'!$N$7+0.01,'Стандартные программы'!J1459,ROUNDDOWN('Параметры ПФ'!$N$7/IF(H1459=0,I1459,IF(I1459&gt;H1459,H1459,I1459)),0)*IF(H1459=0,I1459,IF(I1459&gt;H1459,H1459,I1459)))</f>
        <v>5642.4</v>
      </c>
      <c r="L1459" s="3">
        <f t="shared" si="111"/>
        <v>73351.199999999997</v>
      </c>
      <c r="M1459" s="25">
        <f>IF(J1459&lt;'Параметры ПФ'!$N$7+0.01,E1459*F1459*G1459,ROUNDDOWN('Параметры ПФ'!$N$7/IF(H1459=0,I1459,IF(I1459&gt;H1459,H1459,I1459)),0)*G1459)</f>
        <v>520</v>
      </c>
      <c r="N1459" s="19">
        <f t="shared" si="112"/>
        <v>0</v>
      </c>
      <c r="O1459" s="66" t="b">
        <f t="shared" si="113"/>
        <v>1</v>
      </c>
      <c r="P1459" s="67">
        <f t="shared" si="114"/>
        <v>72</v>
      </c>
    </row>
    <row r="1460" spans="1:16" x14ac:dyDescent="0.45">
      <c r="A1460" s="90" t="s">
        <v>81</v>
      </c>
      <c r="B1460" s="90" t="s">
        <v>860</v>
      </c>
      <c r="C1460" s="90" t="s">
        <v>34</v>
      </c>
      <c r="D1460" s="91">
        <v>36</v>
      </c>
      <c r="E1460" s="91">
        <v>20</v>
      </c>
      <c r="F1460" s="92">
        <v>2</v>
      </c>
      <c r="G1460" s="92">
        <v>13</v>
      </c>
      <c r="H1460" s="68">
        <f t="array" ref="H1460">INDEX('Нормативные затраты по МЗ'!$C$2:$C$132,MATCH(A1460&amp;C1460,'Нормативные затраты по МЗ'!$A$2:$A$132&amp;'Нормативные затраты по МЗ'!$B$2:$B$132,0))</f>
        <v>141.06</v>
      </c>
      <c r="I1460" s="3">
        <f>HLOOKUP($C1460,'Параметры ПФ'!$F$3:$K$4,2,FALSE)</f>
        <v>155.04</v>
      </c>
      <c r="J1460" s="3">
        <f t="shared" si="110"/>
        <v>5642.4</v>
      </c>
      <c r="K1460" s="4">
        <f>IF(J1460&lt;'Параметры ПФ'!$N$7+0.01,'Стандартные программы'!J1460,ROUNDDOWN('Параметры ПФ'!$N$7/IF(H1460=0,I1460,IF(I1460&gt;H1460,H1460,I1460)),0)*IF(H1460=0,I1460,IF(I1460&gt;H1460,H1460,I1460)))</f>
        <v>5642.4</v>
      </c>
      <c r="L1460" s="3">
        <f t="shared" si="111"/>
        <v>73351.199999999997</v>
      </c>
      <c r="M1460" s="25">
        <f>IF(J1460&lt;'Параметры ПФ'!$N$7+0.01,E1460*F1460*G1460,ROUNDDOWN('Параметры ПФ'!$N$7/IF(H1460=0,I1460,IF(I1460&gt;H1460,H1460,I1460)),0)*G1460)</f>
        <v>520</v>
      </c>
      <c r="N1460" s="19">
        <f t="shared" si="112"/>
        <v>0</v>
      </c>
      <c r="O1460" s="66" t="b">
        <f t="shared" si="113"/>
        <v>1</v>
      </c>
      <c r="P1460" s="67">
        <f t="shared" si="114"/>
        <v>72</v>
      </c>
    </row>
    <row r="1461" spans="1:16" x14ac:dyDescent="0.45">
      <c r="A1461" s="90" t="s">
        <v>81</v>
      </c>
      <c r="B1461" s="90" t="s">
        <v>773</v>
      </c>
      <c r="C1461" s="90" t="s">
        <v>15</v>
      </c>
      <c r="D1461" s="91">
        <v>36</v>
      </c>
      <c r="E1461" s="91">
        <v>20</v>
      </c>
      <c r="F1461" s="92">
        <v>2</v>
      </c>
      <c r="G1461" s="92">
        <v>13</v>
      </c>
      <c r="H1461" s="68">
        <f t="array" ref="H1461">INDEX('Нормативные затраты по МЗ'!$C$2:$C$132,MATCH(A1461&amp;C1461,'Нормативные затраты по МЗ'!$A$2:$A$132&amp;'Нормативные затраты по МЗ'!$B$2:$B$132,0))</f>
        <v>76.739999999999995</v>
      </c>
      <c r="I1461" s="3">
        <f>HLOOKUP($C1461,'Параметры ПФ'!$F$3:$K$4,2,FALSE)</f>
        <v>155.04</v>
      </c>
      <c r="J1461" s="3">
        <f t="shared" si="110"/>
        <v>3069.6</v>
      </c>
      <c r="K1461" s="4">
        <f>IF(J1461&lt;'Параметры ПФ'!$N$7+0.01,'Стандартные программы'!J1461,ROUNDDOWN('Параметры ПФ'!$N$7/IF(H1461=0,I1461,IF(I1461&gt;H1461,H1461,I1461)),0)*IF(H1461=0,I1461,IF(I1461&gt;H1461,H1461,I1461)))</f>
        <v>3069.6</v>
      </c>
      <c r="L1461" s="3">
        <f t="shared" si="111"/>
        <v>39904.800000000003</v>
      </c>
      <c r="M1461" s="25">
        <f>IF(J1461&lt;'Параметры ПФ'!$N$7+0.01,E1461*F1461*G1461,ROUNDDOWN('Параметры ПФ'!$N$7/IF(H1461=0,I1461,IF(I1461&gt;H1461,H1461,I1461)),0)*G1461)</f>
        <v>520</v>
      </c>
      <c r="N1461" s="19">
        <f t="shared" si="112"/>
        <v>0</v>
      </c>
      <c r="O1461" s="66" t="b">
        <f t="shared" si="113"/>
        <v>1</v>
      </c>
      <c r="P1461" s="67">
        <f t="shared" si="114"/>
        <v>72</v>
      </c>
    </row>
    <row r="1462" spans="1:16" x14ac:dyDescent="0.45">
      <c r="A1462" s="90" t="s">
        <v>81</v>
      </c>
      <c r="B1462" s="90" t="s">
        <v>774</v>
      </c>
      <c r="C1462" s="90" t="s">
        <v>15</v>
      </c>
      <c r="D1462" s="91">
        <v>36</v>
      </c>
      <c r="E1462" s="91">
        <v>20</v>
      </c>
      <c r="F1462" s="92">
        <v>2</v>
      </c>
      <c r="G1462" s="92">
        <v>13</v>
      </c>
      <c r="H1462" s="68">
        <f t="array" ref="H1462">INDEX('Нормативные затраты по МЗ'!$C$2:$C$132,MATCH(A1462&amp;C1462,'Нормативные затраты по МЗ'!$A$2:$A$132&amp;'Нормативные затраты по МЗ'!$B$2:$B$132,0))</f>
        <v>76.739999999999995</v>
      </c>
      <c r="I1462" s="3">
        <f>HLOOKUP($C1462,'Параметры ПФ'!$F$3:$K$4,2,FALSE)</f>
        <v>155.04</v>
      </c>
      <c r="J1462" s="3">
        <f t="shared" si="110"/>
        <v>3069.6</v>
      </c>
      <c r="K1462" s="4">
        <f>IF(J1462&lt;'Параметры ПФ'!$N$7+0.01,'Стандартные программы'!J1462,ROUNDDOWN('Параметры ПФ'!$N$7/IF(H1462=0,I1462,IF(I1462&gt;H1462,H1462,I1462)),0)*IF(H1462=0,I1462,IF(I1462&gt;H1462,H1462,I1462)))</f>
        <v>3069.6</v>
      </c>
      <c r="L1462" s="3">
        <f t="shared" si="111"/>
        <v>39904.800000000003</v>
      </c>
      <c r="M1462" s="25">
        <f>IF(J1462&lt;'Параметры ПФ'!$N$7+0.01,E1462*F1462*G1462,ROUNDDOWN('Параметры ПФ'!$N$7/IF(H1462=0,I1462,IF(I1462&gt;H1462,H1462,I1462)),0)*G1462)</f>
        <v>520</v>
      </c>
      <c r="N1462" s="19">
        <f t="shared" si="112"/>
        <v>0</v>
      </c>
      <c r="O1462" s="66" t="b">
        <f t="shared" si="113"/>
        <v>1</v>
      </c>
      <c r="P1462" s="67">
        <f t="shared" si="114"/>
        <v>72</v>
      </c>
    </row>
    <row r="1463" spans="1:16" x14ac:dyDescent="0.45">
      <c r="A1463" s="90" t="s">
        <v>81</v>
      </c>
      <c r="B1463" s="90" t="s">
        <v>775</v>
      </c>
      <c r="C1463" s="90" t="s">
        <v>15</v>
      </c>
      <c r="D1463" s="91">
        <v>36</v>
      </c>
      <c r="E1463" s="91">
        <v>20</v>
      </c>
      <c r="F1463" s="92">
        <v>2</v>
      </c>
      <c r="G1463" s="92">
        <v>13</v>
      </c>
      <c r="H1463" s="68">
        <f t="array" ref="H1463">INDEX('Нормативные затраты по МЗ'!$C$2:$C$132,MATCH(A1463&amp;C1463,'Нормативные затраты по МЗ'!$A$2:$A$132&amp;'Нормативные затраты по МЗ'!$B$2:$B$132,0))</f>
        <v>76.739999999999995</v>
      </c>
      <c r="I1463" s="3">
        <f>HLOOKUP($C1463,'Параметры ПФ'!$F$3:$K$4,2,FALSE)</f>
        <v>155.04</v>
      </c>
      <c r="J1463" s="3">
        <f t="shared" si="110"/>
        <v>3069.6</v>
      </c>
      <c r="K1463" s="4">
        <f>IF(J1463&lt;'Параметры ПФ'!$N$7+0.01,'Стандартные программы'!J1463,ROUNDDOWN('Параметры ПФ'!$N$7/IF(H1463=0,I1463,IF(I1463&gt;H1463,H1463,I1463)),0)*IF(H1463=0,I1463,IF(I1463&gt;H1463,H1463,I1463)))</f>
        <v>3069.6</v>
      </c>
      <c r="L1463" s="3">
        <f t="shared" si="111"/>
        <v>39904.800000000003</v>
      </c>
      <c r="M1463" s="25">
        <f>IF(J1463&lt;'Параметры ПФ'!$N$7+0.01,E1463*F1463*G1463,ROUNDDOWN('Параметры ПФ'!$N$7/IF(H1463=0,I1463,IF(I1463&gt;H1463,H1463,I1463)),0)*G1463)</f>
        <v>520</v>
      </c>
      <c r="N1463" s="19">
        <f t="shared" si="112"/>
        <v>0</v>
      </c>
      <c r="O1463" s="66" t="b">
        <f t="shared" si="113"/>
        <v>1</v>
      </c>
      <c r="P1463" s="67">
        <f t="shared" si="114"/>
        <v>72</v>
      </c>
    </row>
    <row r="1464" spans="1:16" x14ac:dyDescent="0.45">
      <c r="A1464" s="90" t="s">
        <v>81</v>
      </c>
      <c r="B1464" s="90" t="s">
        <v>776</v>
      </c>
      <c r="C1464" s="90" t="s">
        <v>15</v>
      </c>
      <c r="D1464" s="91">
        <v>36</v>
      </c>
      <c r="E1464" s="91">
        <v>20</v>
      </c>
      <c r="F1464" s="92">
        <v>2</v>
      </c>
      <c r="G1464" s="92">
        <v>13</v>
      </c>
      <c r="H1464" s="68">
        <f t="array" ref="H1464">INDEX('Нормативные затраты по МЗ'!$C$2:$C$132,MATCH(A1464&amp;C1464,'Нормативные затраты по МЗ'!$A$2:$A$132&amp;'Нормативные затраты по МЗ'!$B$2:$B$132,0))</f>
        <v>76.739999999999995</v>
      </c>
      <c r="I1464" s="3">
        <f>HLOOKUP($C1464,'Параметры ПФ'!$F$3:$K$4,2,FALSE)</f>
        <v>155.04</v>
      </c>
      <c r="J1464" s="3">
        <f t="shared" si="110"/>
        <v>3069.6</v>
      </c>
      <c r="K1464" s="4">
        <f>IF(J1464&lt;'Параметры ПФ'!$N$7+0.01,'Стандартные программы'!J1464,ROUNDDOWN('Параметры ПФ'!$N$7/IF(H1464=0,I1464,IF(I1464&gt;H1464,H1464,I1464)),0)*IF(H1464=0,I1464,IF(I1464&gt;H1464,H1464,I1464)))</f>
        <v>3069.6</v>
      </c>
      <c r="L1464" s="3">
        <f t="shared" si="111"/>
        <v>39904.800000000003</v>
      </c>
      <c r="M1464" s="25">
        <f>IF(J1464&lt;'Параметры ПФ'!$N$7+0.01,E1464*F1464*G1464,ROUNDDOWN('Параметры ПФ'!$N$7/IF(H1464=0,I1464,IF(I1464&gt;H1464,H1464,I1464)),0)*G1464)</f>
        <v>520</v>
      </c>
      <c r="N1464" s="19">
        <f t="shared" si="112"/>
        <v>0</v>
      </c>
      <c r="O1464" s="66" t="b">
        <f t="shared" si="113"/>
        <v>1</v>
      </c>
      <c r="P1464" s="67">
        <f t="shared" si="114"/>
        <v>72</v>
      </c>
    </row>
    <row r="1465" spans="1:16" x14ac:dyDescent="0.45">
      <c r="A1465" s="90" t="s">
        <v>81</v>
      </c>
      <c r="B1465" s="90" t="s">
        <v>777</v>
      </c>
      <c r="C1465" s="90" t="s">
        <v>15</v>
      </c>
      <c r="D1465" s="91">
        <v>36</v>
      </c>
      <c r="E1465" s="91">
        <v>20</v>
      </c>
      <c r="F1465" s="92">
        <v>2</v>
      </c>
      <c r="G1465" s="92">
        <v>15</v>
      </c>
      <c r="H1465" s="68">
        <f t="array" ref="H1465">INDEX('Нормативные затраты по МЗ'!$C$2:$C$132,MATCH(A1465&amp;C1465,'Нормативные затраты по МЗ'!$A$2:$A$132&amp;'Нормативные затраты по МЗ'!$B$2:$B$132,0))</f>
        <v>76.739999999999995</v>
      </c>
      <c r="I1465" s="3">
        <f>HLOOKUP($C1465,'Параметры ПФ'!$F$3:$K$4,2,FALSE)</f>
        <v>155.04</v>
      </c>
      <c r="J1465" s="3">
        <f t="shared" si="110"/>
        <v>3069.6</v>
      </c>
      <c r="K1465" s="4">
        <f>IF(J1465&lt;'Параметры ПФ'!$N$7+0.01,'Стандартные программы'!J1465,ROUNDDOWN('Параметры ПФ'!$N$7/IF(H1465=0,I1465,IF(I1465&gt;H1465,H1465,I1465)),0)*IF(H1465=0,I1465,IF(I1465&gt;H1465,H1465,I1465)))</f>
        <v>3069.6</v>
      </c>
      <c r="L1465" s="3">
        <f t="shared" si="111"/>
        <v>46044</v>
      </c>
      <c r="M1465" s="25">
        <f>IF(J1465&lt;'Параметры ПФ'!$N$7+0.01,E1465*F1465*G1465,ROUNDDOWN('Параметры ПФ'!$N$7/IF(H1465=0,I1465,IF(I1465&gt;H1465,H1465,I1465)),0)*G1465)</f>
        <v>600</v>
      </c>
      <c r="N1465" s="19">
        <f t="shared" si="112"/>
        <v>0</v>
      </c>
      <c r="O1465" s="66" t="b">
        <f t="shared" si="113"/>
        <v>1</v>
      </c>
      <c r="P1465" s="67">
        <f t="shared" si="114"/>
        <v>72</v>
      </c>
    </row>
    <row r="1466" spans="1:16" x14ac:dyDescent="0.45">
      <c r="A1466" s="90" t="s">
        <v>81</v>
      </c>
      <c r="B1466" s="90" t="s">
        <v>778</v>
      </c>
      <c r="C1466" s="90" t="s">
        <v>15</v>
      </c>
      <c r="D1466" s="91">
        <v>36</v>
      </c>
      <c r="E1466" s="91">
        <v>20</v>
      </c>
      <c r="F1466" s="92">
        <v>2</v>
      </c>
      <c r="G1466" s="92">
        <v>13</v>
      </c>
      <c r="H1466" s="68">
        <f t="array" ref="H1466">INDEX('Нормативные затраты по МЗ'!$C$2:$C$132,MATCH(A1466&amp;C1466,'Нормативные затраты по МЗ'!$A$2:$A$132&amp;'Нормативные затраты по МЗ'!$B$2:$B$132,0))</f>
        <v>76.739999999999995</v>
      </c>
      <c r="I1466" s="3">
        <f>HLOOKUP($C1466,'Параметры ПФ'!$F$3:$K$4,2,FALSE)</f>
        <v>155.04</v>
      </c>
      <c r="J1466" s="3">
        <f t="shared" si="110"/>
        <v>3069.6</v>
      </c>
      <c r="K1466" s="4">
        <f>IF(J1466&lt;'Параметры ПФ'!$N$7+0.01,'Стандартные программы'!J1466,ROUNDDOWN('Параметры ПФ'!$N$7/IF(H1466=0,I1466,IF(I1466&gt;H1466,H1466,I1466)),0)*IF(H1466=0,I1466,IF(I1466&gt;H1466,H1466,I1466)))</f>
        <v>3069.6</v>
      </c>
      <c r="L1466" s="3">
        <f t="shared" si="111"/>
        <v>39904.800000000003</v>
      </c>
      <c r="M1466" s="25">
        <f>IF(J1466&lt;'Параметры ПФ'!$N$7+0.01,E1466*F1466*G1466,ROUNDDOWN('Параметры ПФ'!$N$7/IF(H1466=0,I1466,IF(I1466&gt;H1466,H1466,I1466)),0)*G1466)</f>
        <v>520</v>
      </c>
      <c r="N1466" s="19">
        <f t="shared" si="112"/>
        <v>0</v>
      </c>
      <c r="O1466" s="66" t="b">
        <f t="shared" si="113"/>
        <v>1</v>
      </c>
      <c r="P1466" s="67">
        <f t="shared" si="114"/>
        <v>72</v>
      </c>
    </row>
    <row r="1467" spans="1:16" x14ac:dyDescent="0.45">
      <c r="A1467" s="90" t="s">
        <v>81</v>
      </c>
      <c r="B1467" s="90" t="s">
        <v>779</v>
      </c>
      <c r="C1467" s="90" t="s">
        <v>15</v>
      </c>
      <c r="D1467" s="91">
        <v>36</v>
      </c>
      <c r="E1467" s="91">
        <v>20</v>
      </c>
      <c r="F1467" s="92">
        <v>2</v>
      </c>
      <c r="G1467" s="92">
        <v>15</v>
      </c>
      <c r="H1467" s="68">
        <f t="array" ref="H1467">INDEX('Нормативные затраты по МЗ'!$C$2:$C$132,MATCH(A1467&amp;C1467,'Нормативные затраты по МЗ'!$A$2:$A$132&amp;'Нормативные затраты по МЗ'!$B$2:$B$132,0))</f>
        <v>76.739999999999995</v>
      </c>
      <c r="I1467" s="3">
        <f>HLOOKUP($C1467,'Параметры ПФ'!$F$3:$K$4,2,FALSE)</f>
        <v>155.04</v>
      </c>
      <c r="J1467" s="3">
        <f t="shared" si="110"/>
        <v>3069.6</v>
      </c>
      <c r="K1467" s="4">
        <f>IF(J1467&lt;'Параметры ПФ'!$N$7+0.01,'Стандартные программы'!J1467,ROUNDDOWN('Параметры ПФ'!$N$7/IF(H1467=0,I1467,IF(I1467&gt;H1467,H1467,I1467)),0)*IF(H1467=0,I1467,IF(I1467&gt;H1467,H1467,I1467)))</f>
        <v>3069.6</v>
      </c>
      <c r="L1467" s="3">
        <f t="shared" si="111"/>
        <v>46044</v>
      </c>
      <c r="M1467" s="25">
        <f>IF(J1467&lt;'Параметры ПФ'!$N$7+0.01,E1467*F1467*G1467,ROUNDDOWN('Параметры ПФ'!$N$7/IF(H1467=0,I1467,IF(I1467&gt;H1467,H1467,I1467)),0)*G1467)</f>
        <v>600</v>
      </c>
      <c r="N1467" s="19">
        <f t="shared" si="112"/>
        <v>0</v>
      </c>
      <c r="O1467" s="66" t="b">
        <f t="shared" si="113"/>
        <v>1</v>
      </c>
      <c r="P1467" s="67">
        <f t="shared" si="114"/>
        <v>72</v>
      </c>
    </row>
    <row r="1468" spans="1:16" x14ac:dyDescent="0.45">
      <c r="A1468" s="90" t="s">
        <v>81</v>
      </c>
      <c r="B1468" s="90" t="s">
        <v>780</v>
      </c>
      <c r="C1468" s="90" t="s">
        <v>15</v>
      </c>
      <c r="D1468" s="91">
        <v>36</v>
      </c>
      <c r="E1468" s="91">
        <v>20</v>
      </c>
      <c r="F1468" s="92">
        <v>2</v>
      </c>
      <c r="G1468" s="92">
        <v>15</v>
      </c>
      <c r="H1468" s="68">
        <f t="array" ref="H1468">INDEX('Нормативные затраты по МЗ'!$C$2:$C$132,MATCH(A1468&amp;C1468,'Нормативные затраты по МЗ'!$A$2:$A$132&amp;'Нормативные затраты по МЗ'!$B$2:$B$132,0))</f>
        <v>76.739999999999995</v>
      </c>
      <c r="I1468" s="3">
        <f>HLOOKUP($C1468,'Параметры ПФ'!$F$3:$K$4,2,FALSE)</f>
        <v>155.04</v>
      </c>
      <c r="J1468" s="3">
        <f t="shared" si="110"/>
        <v>3069.6</v>
      </c>
      <c r="K1468" s="4">
        <f>IF(J1468&lt;'Параметры ПФ'!$N$7+0.01,'Стандартные программы'!J1468,ROUNDDOWN('Параметры ПФ'!$N$7/IF(H1468=0,I1468,IF(I1468&gt;H1468,H1468,I1468)),0)*IF(H1468=0,I1468,IF(I1468&gt;H1468,H1468,I1468)))</f>
        <v>3069.6</v>
      </c>
      <c r="L1468" s="3">
        <f t="shared" si="111"/>
        <v>46044</v>
      </c>
      <c r="M1468" s="25">
        <f>IF(J1468&lt;'Параметры ПФ'!$N$7+0.01,E1468*F1468*G1468,ROUNDDOWN('Параметры ПФ'!$N$7/IF(H1468=0,I1468,IF(I1468&gt;H1468,H1468,I1468)),0)*G1468)</f>
        <v>600</v>
      </c>
      <c r="N1468" s="19">
        <f t="shared" si="112"/>
        <v>0</v>
      </c>
      <c r="O1468" s="66" t="b">
        <f t="shared" si="113"/>
        <v>1</v>
      </c>
      <c r="P1468" s="67">
        <f t="shared" si="114"/>
        <v>72</v>
      </c>
    </row>
    <row r="1469" spans="1:16" x14ac:dyDescent="0.45">
      <c r="A1469" s="90" t="s">
        <v>81</v>
      </c>
      <c r="B1469" s="90" t="s">
        <v>781</v>
      </c>
      <c r="C1469" s="90" t="s">
        <v>15</v>
      </c>
      <c r="D1469" s="91">
        <v>36</v>
      </c>
      <c r="E1469" s="91">
        <v>20</v>
      </c>
      <c r="F1469" s="92">
        <v>2</v>
      </c>
      <c r="G1469" s="92">
        <v>13</v>
      </c>
      <c r="H1469" s="68">
        <f t="array" ref="H1469">INDEX('Нормативные затраты по МЗ'!$C$2:$C$132,MATCH(A1469&amp;C1469,'Нормативные затраты по МЗ'!$A$2:$A$132&amp;'Нормативные затраты по МЗ'!$B$2:$B$132,0))</f>
        <v>76.739999999999995</v>
      </c>
      <c r="I1469" s="3">
        <f>HLOOKUP($C1469,'Параметры ПФ'!$F$3:$K$4,2,FALSE)</f>
        <v>155.04</v>
      </c>
      <c r="J1469" s="3">
        <f t="shared" si="110"/>
        <v>3069.6</v>
      </c>
      <c r="K1469" s="4">
        <f>IF(J1469&lt;'Параметры ПФ'!$N$7+0.01,'Стандартные программы'!J1469,ROUNDDOWN('Параметры ПФ'!$N$7/IF(H1469=0,I1469,IF(I1469&gt;H1469,H1469,I1469)),0)*IF(H1469=0,I1469,IF(I1469&gt;H1469,H1469,I1469)))</f>
        <v>3069.6</v>
      </c>
      <c r="L1469" s="3">
        <f t="shared" si="111"/>
        <v>39904.800000000003</v>
      </c>
      <c r="M1469" s="25">
        <f>IF(J1469&lt;'Параметры ПФ'!$N$7+0.01,E1469*F1469*G1469,ROUNDDOWN('Параметры ПФ'!$N$7/IF(H1469=0,I1469,IF(I1469&gt;H1469,H1469,I1469)),0)*G1469)</f>
        <v>520</v>
      </c>
      <c r="N1469" s="19">
        <f t="shared" si="112"/>
        <v>0</v>
      </c>
      <c r="O1469" s="66" t="b">
        <f t="shared" si="113"/>
        <v>1</v>
      </c>
      <c r="P1469" s="67">
        <f t="shared" si="114"/>
        <v>72</v>
      </c>
    </row>
    <row r="1470" spans="1:16" x14ac:dyDescent="0.45">
      <c r="A1470" s="90" t="s">
        <v>81</v>
      </c>
      <c r="B1470" s="90" t="s">
        <v>782</v>
      </c>
      <c r="C1470" s="90" t="s">
        <v>15</v>
      </c>
      <c r="D1470" s="91">
        <v>36</v>
      </c>
      <c r="E1470" s="91">
        <v>20</v>
      </c>
      <c r="F1470" s="92">
        <v>2</v>
      </c>
      <c r="G1470" s="92">
        <v>13</v>
      </c>
      <c r="H1470" s="68">
        <f t="array" ref="H1470">INDEX('Нормативные затраты по МЗ'!$C$2:$C$132,MATCH(A1470&amp;C1470,'Нормативные затраты по МЗ'!$A$2:$A$132&amp;'Нормативные затраты по МЗ'!$B$2:$B$132,0))</f>
        <v>76.739999999999995</v>
      </c>
      <c r="I1470" s="3">
        <f>HLOOKUP($C1470,'Параметры ПФ'!$F$3:$K$4,2,FALSE)</f>
        <v>155.04</v>
      </c>
      <c r="J1470" s="3">
        <f t="shared" si="110"/>
        <v>3069.6</v>
      </c>
      <c r="K1470" s="4">
        <f>IF(J1470&lt;'Параметры ПФ'!$N$7+0.01,'Стандартные программы'!J1470,ROUNDDOWN('Параметры ПФ'!$N$7/IF(H1470=0,I1470,IF(I1470&gt;H1470,H1470,I1470)),0)*IF(H1470=0,I1470,IF(I1470&gt;H1470,H1470,I1470)))</f>
        <v>3069.6</v>
      </c>
      <c r="L1470" s="3">
        <f t="shared" si="111"/>
        <v>39904.800000000003</v>
      </c>
      <c r="M1470" s="25">
        <f>IF(J1470&lt;'Параметры ПФ'!$N$7+0.01,E1470*F1470*G1470,ROUNDDOWN('Параметры ПФ'!$N$7/IF(H1470=0,I1470,IF(I1470&gt;H1470,H1470,I1470)),0)*G1470)</f>
        <v>520</v>
      </c>
      <c r="N1470" s="19">
        <f t="shared" si="112"/>
        <v>0</v>
      </c>
      <c r="O1470" s="66" t="b">
        <f t="shared" si="113"/>
        <v>1</v>
      </c>
      <c r="P1470" s="67">
        <f t="shared" si="114"/>
        <v>72</v>
      </c>
    </row>
    <row r="1471" spans="1:16" x14ac:dyDescent="0.45">
      <c r="A1471" s="90" t="s">
        <v>81</v>
      </c>
      <c r="B1471" s="90" t="s">
        <v>783</v>
      </c>
      <c r="C1471" s="90" t="s">
        <v>15</v>
      </c>
      <c r="D1471" s="91">
        <v>36</v>
      </c>
      <c r="E1471" s="91">
        <v>20</v>
      </c>
      <c r="F1471" s="92">
        <v>2</v>
      </c>
      <c r="G1471" s="92">
        <v>15</v>
      </c>
      <c r="H1471" s="68">
        <f t="array" ref="H1471">INDEX('Нормативные затраты по МЗ'!$C$2:$C$132,MATCH(A1471&amp;C1471,'Нормативные затраты по МЗ'!$A$2:$A$132&amp;'Нормативные затраты по МЗ'!$B$2:$B$132,0))</f>
        <v>76.739999999999995</v>
      </c>
      <c r="I1471" s="3">
        <f>HLOOKUP($C1471,'Параметры ПФ'!$F$3:$K$4,2,FALSE)</f>
        <v>155.04</v>
      </c>
      <c r="J1471" s="3">
        <f t="shared" si="110"/>
        <v>3069.6</v>
      </c>
      <c r="K1471" s="4">
        <f>IF(J1471&lt;'Параметры ПФ'!$N$7+0.01,'Стандартные программы'!J1471,ROUNDDOWN('Параметры ПФ'!$N$7/IF(H1471=0,I1471,IF(I1471&gt;H1471,H1471,I1471)),0)*IF(H1471=0,I1471,IF(I1471&gt;H1471,H1471,I1471)))</f>
        <v>3069.6</v>
      </c>
      <c r="L1471" s="3">
        <f t="shared" si="111"/>
        <v>46044</v>
      </c>
      <c r="M1471" s="25">
        <f>IF(J1471&lt;'Параметры ПФ'!$N$7+0.01,E1471*F1471*G1471,ROUNDDOWN('Параметры ПФ'!$N$7/IF(H1471=0,I1471,IF(I1471&gt;H1471,H1471,I1471)),0)*G1471)</f>
        <v>600</v>
      </c>
      <c r="N1471" s="19">
        <f t="shared" si="112"/>
        <v>0</v>
      </c>
      <c r="O1471" s="66" t="b">
        <f t="shared" si="113"/>
        <v>1</v>
      </c>
      <c r="P1471" s="67">
        <f t="shared" si="114"/>
        <v>72</v>
      </c>
    </row>
    <row r="1472" spans="1:16" x14ac:dyDescent="0.45">
      <c r="A1472" s="90" t="s">
        <v>81</v>
      </c>
      <c r="B1472" s="90" t="s">
        <v>784</v>
      </c>
      <c r="C1472" s="90" t="s">
        <v>15</v>
      </c>
      <c r="D1472" s="91">
        <v>36</v>
      </c>
      <c r="E1472" s="91">
        <v>20</v>
      </c>
      <c r="F1472" s="92">
        <v>2</v>
      </c>
      <c r="G1472" s="92">
        <v>13</v>
      </c>
      <c r="H1472" s="68">
        <f t="array" ref="H1472">INDEX('Нормативные затраты по МЗ'!$C$2:$C$132,MATCH(A1472&amp;C1472,'Нормативные затраты по МЗ'!$A$2:$A$132&amp;'Нормативные затраты по МЗ'!$B$2:$B$132,0))</f>
        <v>76.739999999999995</v>
      </c>
      <c r="I1472" s="3">
        <f>HLOOKUP($C1472,'Параметры ПФ'!$F$3:$K$4,2,FALSE)</f>
        <v>155.04</v>
      </c>
      <c r="J1472" s="3">
        <f t="shared" si="110"/>
        <v>3069.6</v>
      </c>
      <c r="K1472" s="4">
        <f>IF(J1472&lt;'Параметры ПФ'!$N$7+0.01,'Стандартные программы'!J1472,ROUNDDOWN('Параметры ПФ'!$N$7/IF(H1472=0,I1472,IF(I1472&gt;H1472,H1472,I1472)),0)*IF(H1472=0,I1472,IF(I1472&gt;H1472,H1472,I1472)))</f>
        <v>3069.6</v>
      </c>
      <c r="L1472" s="3">
        <f t="shared" si="111"/>
        <v>39904.800000000003</v>
      </c>
      <c r="M1472" s="25">
        <f>IF(J1472&lt;'Параметры ПФ'!$N$7+0.01,E1472*F1472*G1472,ROUNDDOWN('Параметры ПФ'!$N$7/IF(H1472=0,I1472,IF(I1472&gt;H1472,H1472,I1472)),0)*G1472)</f>
        <v>520</v>
      </c>
      <c r="N1472" s="19">
        <f t="shared" si="112"/>
        <v>0</v>
      </c>
      <c r="O1472" s="66" t="b">
        <f t="shared" si="113"/>
        <v>1</v>
      </c>
      <c r="P1472" s="67">
        <f t="shared" si="114"/>
        <v>72</v>
      </c>
    </row>
    <row r="1473" spans="1:16" x14ac:dyDescent="0.45">
      <c r="A1473" s="90" t="s">
        <v>81</v>
      </c>
      <c r="B1473" s="90" t="s">
        <v>785</v>
      </c>
      <c r="C1473" s="90" t="s">
        <v>15</v>
      </c>
      <c r="D1473" s="91">
        <v>36</v>
      </c>
      <c r="E1473" s="91">
        <v>20</v>
      </c>
      <c r="F1473" s="92">
        <v>2</v>
      </c>
      <c r="G1473" s="92">
        <v>13</v>
      </c>
      <c r="H1473" s="68">
        <f t="array" ref="H1473">INDEX('Нормативные затраты по МЗ'!$C$2:$C$132,MATCH(A1473&amp;C1473,'Нормативные затраты по МЗ'!$A$2:$A$132&amp;'Нормативные затраты по МЗ'!$B$2:$B$132,0))</f>
        <v>76.739999999999995</v>
      </c>
      <c r="I1473" s="3">
        <f>HLOOKUP($C1473,'Параметры ПФ'!$F$3:$K$4,2,FALSE)</f>
        <v>155.04</v>
      </c>
      <c r="J1473" s="3">
        <f t="shared" si="110"/>
        <v>3069.6</v>
      </c>
      <c r="K1473" s="4">
        <f>IF(J1473&lt;'Параметры ПФ'!$N$7+0.01,'Стандартные программы'!J1473,ROUNDDOWN('Параметры ПФ'!$N$7/IF(H1473=0,I1473,IF(I1473&gt;H1473,H1473,I1473)),0)*IF(H1473=0,I1473,IF(I1473&gt;H1473,H1473,I1473)))</f>
        <v>3069.6</v>
      </c>
      <c r="L1473" s="3">
        <f t="shared" si="111"/>
        <v>39904.800000000003</v>
      </c>
      <c r="M1473" s="25">
        <f>IF(J1473&lt;'Параметры ПФ'!$N$7+0.01,E1473*F1473*G1473,ROUNDDOWN('Параметры ПФ'!$N$7/IF(H1473=0,I1473,IF(I1473&gt;H1473,H1473,I1473)),0)*G1473)</f>
        <v>520</v>
      </c>
      <c r="N1473" s="19">
        <f t="shared" si="112"/>
        <v>0</v>
      </c>
      <c r="O1473" s="66" t="b">
        <f t="shared" si="113"/>
        <v>1</v>
      </c>
      <c r="P1473" s="67">
        <f t="shared" si="114"/>
        <v>72</v>
      </c>
    </row>
    <row r="1474" spans="1:16" x14ac:dyDescent="0.45">
      <c r="A1474" s="90" t="s">
        <v>81</v>
      </c>
      <c r="B1474" s="90" t="s">
        <v>786</v>
      </c>
      <c r="C1474" s="90" t="s">
        <v>34</v>
      </c>
      <c r="D1474" s="91">
        <v>36</v>
      </c>
      <c r="E1474" s="91">
        <v>20</v>
      </c>
      <c r="F1474" s="92">
        <v>2</v>
      </c>
      <c r="G1474" s="92">
        <v>15</v>
      </c>
      <c r="H1474" s="68">
        <f t="array" ref="H1474">INDEX('Нормативные затраты по МЗ'!$C$2:$C$132,MATCH(A1474&amp;C1474,'Нормативные затраты по МЗ'!$A$2:$A$132&amp;'Нормативные затраты по МЗ'!$B$2:$B$132,0))</f>
        <v>141.06</v>
      </c>
      <c r="I1474" s="3">
        <f>HLOOKUP($C1474,'Параметры ПФ'!$F$3:$K$4,2,FALSE)</f>
        <v>155.04</v>
      </c>
      <c r="J1474" s="3">
        <f t="shared" ref="J1474:J1537" si="115">IF(H1474=0,I1474*F1474*E1474,IF(I1474&gt;H1474,H1474*F1474*E1474,I1474*F1474*E1474))</f>
        <v>5642.4</v>
      </c>
      <c r="K1474" s="4">
        <f>IF(J1474&lt;'Параметры ПФ'!$N$7+0.01,'Стандартные программы'!J1474,ROUNDDOWN('Параметры ПФ'!$N$7/IF(H1474=0,I1474,IF(I1474&gt;H1474,H1474,I1474)),0)*IF(H1474=0,I1474,IF(I1474&gt;H1474,H1474,I1474)))</f>
        <v>5642.4</v>
      </c>
      <c r="L1474" s="3">
        <f t="shared" ref="L1474:L1537" si="116">K1474*G1474</f>
        <v>84636</v>
      </c>
      <c r="M1474" s="25">
        <f>IF(J1474&lt;'Параметры ПФ'!$N$7+0.01,E1474*F1474*G1474,ROUNDDOWN('Параметры ПФ'!$N$7/IF(H1474=0,I1474,IF(I1474&gt;H1474,H1474,I1474)),0)*G1474)</f>
        <v>600</v>
      </c>
      <c r="N1474" s="19">
        <f t="shared" ref="N1474:N1537" si="117">IF(H1474=0,I1474*F1474*E1474,IF(I1474&gt;H1474,H1474*F1474*E1474,I1474*F1474*E1474))-K1474</f>
        <v>0</v>
      </c>
      <c r="O1474" s="66" t="b">
        <f t="shared" ref="O1474:O1537" si="118">IF(I1474&gt;=H1474,TRUE,FALSE)</f>
        <v>1</v>
      </c>
      <c r="P1474" s="67">
        <f t="shared" ref="P1474:P1537" si="119">D1474*F1474</f>
        <v>72</v>
      </c>
    </row>
    <row r="1475" spans="1:16" x14ac:dyDescent="0.45">
      <c r="A1475" s="90" t="s">
        <v>81</v>
      </c>
      <c r="B1475" s="90" t="s">
        <v>787</v>
      </c>
      <c r="C1475" s="90" t="s">
        <v>34</v>
      </c>
      <c r="D1475" s="91">
        <v>36</v>
      </c>
      <c r="E1475" s="91">
        <v>20</v>
      </c>
      <c r="F1475" s="92">
        <v>2</v>
      </c>
      <c r="G1475" s="92">
        <v>13</v>
      </c>
      <c r="H1475" s="68">
        <f t="array" ref="H1475">INDEX('Нормативные затраты по МЗ'!$C$2:$C$132,MATCH(A1475&amp;C1475,'Нормативные затраты по МЗ'!$A$2:$A$132&amp;'Нормативные затраты по МЗ'!$B$2:$B$132,0))</f>
        <v>141.06</v>
      </c>
      <c r="I1475" s="3">
        <f>HLOOKUP($C1475,'Параметры ПФ'!$F$3:$K$4,2,FALSE)</f>
        <v>155.04</v>
      </c>
      <c r="J1475" s="3">
        <f t="shared" si="115"/>
        <v>5642.4</v>
      </c>
      <c r="K1475" s="4">
        <f>IF(J1475&lt;'Параметры ПФ'!$N$7+0.01,'Стандартные программы'!J1475,ROUNDDOWN('Параметры ПФ'!$N$7/IF(H1475=0,I1475,IF(I1475&gt;H1475,H1475,I1475)),0)*IF(H1475=0,I1475,IF(I1475&gt;H1475,H1475,I1475)))</f>
        <v>5642.4</v>
      </c>
      <c r="L1475" s="3">
        <f t="shared" si="116"/>
        <v>73351.199999999997</v>
      </c>
      <c r="M1475" s="25">
        <f>IF(J1475&lt;'Параметры ПФ'!$N$7+0.01,E1475*F1475*G1475,ROUNDDOWN('Параметры ПФ'!$N$7/IF(H1475=0,I1475,IF(I1475&gt;H1475,H1475,I1475)),0)*G1475)</f>
        <v>520</v>
      </c>
      <c r="N1475" s="19">
        <f t="shared" si="117"/>
        <v>0</v>
      </c>
      <c r="O1475" s="66" t="b">
        <f t="shared" si="118"/>
        <v>1</v>
      </c>
      <c r="P1475" s="67">
        <f t="shared" si="119"/>
        <v>72</v>
      </c>
    </row>
    <row r="1476" spans="1:16" x14ac:dyDescent="0.45">
      <c r="A1476" s="90" t="s">
        <v>81</v>
      </c>
      <c r="B1476" s="90" t="s">
        <v>788</v>
      </c>
      <c r="C1476" s="90" t="s">
        <v>34</v>
      </c>
      <c r="D1476" s="91">
        <v>36</v>
      </c>
      <c r="E1476" s="91">
        <v>20</v>
      </c>
      <c r="F1476" s="92">
        <v>2</v>
      </c>
      <c r="G1476" s="92">
        <v>13</v>
      </c>
      <c r="H1476" s="68">
        <f t="array" ref="H1476">INDEX('Нормативные затраты по МЗ'!$C$2:$C$132,MATCH(A1476&amp;C1476,'Нормативные затраты по МЗ'!$A$2:$A$132&amp;'Нормативные затраты по МЗ'!$B$2:$B$132,0))</f>
        <v>141.06</v>
      </c>
      <c r="I1476" s="3">
        <f>HLOOKUP($C1476,'Параметры ПФ'!$F$3:$K$4,2,FALSE)</f>
        <v>155.04</v>
      </c>
      <c r="J1476" s="3">
        <f t="shared" si="115"/>
        <v>5642.4</v>
      </c>
      <c r="K1476" s="4">
        <f>IF(J1476&lt;'Параметры ПФ'!$N$7+0.01,'Стандартные программы'!J1476,ROUNDDOWN('Параметры ПФ'!$N$7/IF(H1476=0,I1476,IF(I1476&gt;H1476,H1476,I1476)),0)*IF(H1476=0,I1476,IF(I1476&gt;H1476,H1476,I1476)))</f>
        <v>5642.4</v>
      </c>
      <c r="L1476" s="3">
        <f t="shared" si="116"/>
        <v>73351.199999999997</v>
      </c>
      <c r="M1476" s="25">
        <f>IF(J1476&lt;'Параметры ПФ'!$N$7+0.01,E1476*F1476*G1476,ROUNDDOWN('Параметры ПФ'!$N$7/IF(H1476=0,I1476,IF(I1476&gt;H1476,H1476,I1476)),0)*G1476)</f>
        <v>520</v>
      </c>
      <c r="N1476" s="19">
        <f t="shared" si="117"/>
        <v>0</v>
      </c>
      <c r="O1476" s="66" t="b">
        <f t="shared" si="118"/>
        <v>1</v>
      </c>
      <c r="P1476" s="67">
        <f t="shared" si="119"/>
        <v>72</v>
      </c>
    </row>
    <row r="1477" spans="1:16" x14ac:dyDescent="0.45">
      <c r="A1477" s="90" t="s">
        <v>81</v>
      </c>
      <c r="B1477" s="90" t="s">
        <v>789</v>
      </c>
      <c r="C1477" s="90" t="s">
        <v>34</v>
      </c>
      <c r="D1477" s="91">
        <v>36</v>
      </c>
      <c r="E1477" s="91">
        <v>20</v>
      </c>
      <c r="F1477" s="92">
        <v>2</v>
      </c>
      <c r="G1477" s="92">
        <v>13</v>
      </c>
      <c r="H1477" s="68">
        <f t="array" ref="H1477">INDEX('Нормативные затраты по МЗ'!$C$2:$C$132,MATCH(A1477&amp;C1477,'Нормативные затраты по МЗ'!$A$2:$A$132&amp;'Нормативные затраты по МЗ'!$B$2:$B$132,0))</f>
        <v>141.06</v>
      </c>
      <c r="I1477" s="3">
        <f>HLOOKUP($C1477,'Параметры ПФ'!$F$3:$K$4,2,FALSE)</f>
        <v>155.04</v>
      </c>
      <c r="J1477" s="3">
        <f t="shared" si="115"/>
        <v>5642.4</v>
      </c>
      <c r="K1477" s="4">
        <f>IF(J1477&lt;'Параметры ПФ'!$N$7+0.01,'Стандартные программы'!J1477,ROUNDDOWN('Параметры ПФ'!$N$7/IF(H1477=0,I1477,IF(I1477&gt;H1477,H1477,I1477)),0)*IF(H1477=0,I1477,IF(I1477&gt;H1477,H1477,I1477)))</f>
        <v>5642.4</v>
      </c>
      <c r="L1477" s="3">
        <f t="shared" si="116"/>
        <v>73351.199999999997</v>
      </c>
      <c r="M1477" s="25">
        <f>IF(J1477&lt;'Параметры ПФ'!$N$7+0.01,E1477*F1477*G1477,ROUNDDOWN('Параметры ПФ'!$N$7/IF(H1477=0,I1477,IF(I1477&gt;H1477,H1477,I1477)),0)*G1477)</f>
        <v>520</v>
      </c>
      <c r="N1477" s="19">
        <f t="shared" si="117"/>
        <v>0</v>
      </c>
      <c r="O1477" s="66" t="b">
        <f t="shared" si="118"/>
        <v>1</v>
      </c>
      <c r="P1477" s="67">
        <f t="shared" si="119"/>
        <v>72</v>
      </c>
    </row>
    <row r="1478" spans="1:16" x14ac:dyDescent="0.45">
      <c r="A1478" s="90" t="s">
        <v>81</v>
      </c>
      <c r="B1478" s="90" t="s">
        <v>790</v>
      </c>
      <c r="C1478" s="90" t="s">
        <v>34</v>
      </c>
      <c r="D1478" s="91">
        <v>36</v>
      </c>
      <c r="E1478" s="91">
        <v>20</v>
      </c>
      <c r="F1478" s="92">
        <v>2</v>
      </c>
      <c r="G1478" s="92">
        <v>13</v>
      </c>
      <c r="H1478" s="68">
        <f t="array" ref="H1478">INDEX('Нормативные затраты по МЗ'!$C$2:$C$132,MATCH(A1478&amp;C1478,'Нормативные затраты по МЗ'!$A$2:$A$132&amp;'Нормативные затраты по МЗ'!$B$2:$B$132,0))</f>
        <v>141.06</v>
      </c>
      <c r="I1478" s="3">
        <f>HLOOKUP($C1478,'Параметры ПФ'!$F$3:$K$4,2,FALSE)</f>
        <v>155.04</v>
      </c>
      <c r="J1478" s="3">
        <f t="shared" si="115"/>
        <v>5642.4</v>
      </c>
      <c r="K1478" s="4">
        <f>IF(J1478&lt;'Параметры ПФ'!$N$7+0.01,'Стандартные программы'!J1478,ROUNDDOWN('Параметры ПФ'!$N$7/IF(H1478=0,I1478,IF(I1478&gt;H1478,H1478,I1478)),0)*IF(H1478=0,I1478,IF(I1478&gt;H1478,H1478,I1478)))</f>
        <v>5642.4</v>
      </c>
      <c r="L1478" s="3">
        <f t="shared" si="116"/>
        <v>73351.199999999997</v>
      </c>
      <c r="M1478" s="25">
        <f>IF(J1478&lt;'Параметры ПФ'!$N$7+0.01,E1478*F1478*G1478,ROUNDDOWN('Параметры ПФ'!$N$7/IF(H1478=0,I1478,IF(I1478&gt;H1478,H1478,I1478)),0)*G1478)</f>
        <v>520</v>
      </c>
      <c r="N1478" s="19">
        <f t="shared" si="117"/>
        <v>0</v>
      </c>
      <c r="O1478" s="66" t="b">
        <f t="shared" si="118"/>
        <v>1</v>
      </c>
      <c r="P1478" s="67">
        <f t="shared" si="119"/>
        <v>72</v>
      </c>
    </row>
    <row r="1479" spans="1:16" x14ac:dyDescent="0.45">
      <c r="A1479" s="90" t="s">
        <v>81</v>
      </c>
      <c r="B1479" s="90" t="s">
        <v>791</v>
      </c>
      <c r="C1479" s="90" t="s">
        <v>34</v>
      </c>
      <c r="D1479" s="91">
        <v>36</v>
      </c>
      <c r="E1479" s="91">
        <v>20</v>
      </c>
      <c r="F1479" s="92">
        <v>2</v>
      </c>
      <c r="G1479" s="92">
        <v>13</v>
      </c>
      <c r="H1479" s="68">
        <f t="array" ref="H1479">INDEX('Нормативные затраты по МЗ'!$C$2:$C$132,MATCH(A1479&amp;C1479,'Нормативные затраты по МЗ'!$A$2:$A$132&amp;'Нормативные затраты по МЗ'!$B$2:$B$132,0))</f>
        <v>141.06</v>
      </c>
      <c r="I1479" s="3">
        <f>HLOOKUP($C1479,'Параметры ПФ'!$F$3:$K$4,2,FALSE)</f>
        <v>155.04</v>
      </c>
      <c r="J1479" s="3">
        <f t="shared" si="115"/>
        <v>5642.4</v>
      </c>
      <c r="K1479" s="4">
        <f>IF(J1479&lt;'Параметры ПФ'!$N$7+0.01,'Стандартные программы'!J1479,ROUNDDOWN('Параметры ПФ'!$N$7/IF(H1479=0,I1479,IF(I1479&gt;H1479,H1479,I1479)),0)*IF(H1479=0,I1479,IF(I1479&gt;H1479,H1479,I1479)))</f>
        <v>5642.4</v>
      </c>
      <c r="L1479" s="3">
        <f t="shared" si="116"/>
        <v>73351.199999999997</v>
      </c>
      <c r="M1479" s="25">
        <f>IF(J1479&lt;'Параметры ПФ'!$N$7+0.01,E1479*F1479*G1479,ROUNDDOWN('Параметры ПФ'!$N$7/IF(H1479=0,I1479,IF(I1479&gt;H1479,H1479,I1479)),0)*G1479)</f>
        <v>520</v>
      </c>
      <c r="N1479" s="19">
        <f t="shared" si="117"/>
        <v>0</v>
      </c>
      <c r="O1479" s="66" t="b">
        <f t="shared" si="118"/>
        <v>1</v>
      </c>
      <c r="P1479" s="67">
        <f t="shared" si="119"/>
        <v>72</v>
      </c>
    </row>
    <row r="1480" spans="1:16" x14ac:dyDescent="0.45">
      <c r="A1480" s="90" t="s">
        <v>81</v>
      </c>
      <c r="B1480" s="90" t="s">
        <v>792</v>
      </c>
      <c r="C1480" s="90" t="s">
        <v>34</v>
      </c>
      <c r="D1480" s="91">
        <v>36</v>
      </c>
      <c r="E1480" s="91">
        <v>20</v>
      </c>
      <c r="F1480" s="92">
        <v>2</v>
      </c>
      <c r="G1480" s="92">
        <v>13</v>
      </c>
      <c r="H1480" s="68">
        <f t="array" ref="H1480">INDEX('Нормативные затраты по МЗ'!$C$2:$C$132,MATCH(A1480&amp;C1480,'Нормативные затраты по МЗ'!$A$2:$A$132&amp;'Нормативные затраты по МЗ'!$B$2:$B$132,0))</f>
        <v>141.06</v>
      </c>
      <c r="I1480" s="3">
        <f>HLOOKUP($C1480,'Параметры ПФ'!$F$3:$K$4,2,FALSE)</f>
        <v>155.04</v>
      </c>
      <c r="J1480" s="3">
        <f t="shared" si="115"/>
        <v>5642.4</v>
      </c>
      <c r="K1480" s="4">
        <f>IF(J1480&lt;'Параметры ПФ'!$N$7+0.01,'Стандартные программы'!J1480,ROUNDDOWN('Параметры ПФ'!$N$7/IF(H1480=0,I1480,IF(I1480&gt;H1480,H1480,I1480)),0)*IF(H1480=0,I1480,IF(I1480&gt;H1480,H1480,I1480)))</f>
        <v>5642.4</v>
      </c>
      <c r="L1480" s="3">
        <f t="shared" si="116"/>
        <v>73351.199999999997</v>
      </c>
      <c r="M1480" s="25">
        <f>IF(J1480&lt;'Параметры ПФ'!$N$7+0.01,E1480*F1480*G1480,ROUNDDOWN('Параметры ПФ'!$N$7/IF(H1480=0,I1480,IF(I1480&gt;H1480,H1480,I1480)),0)*G1480)</f>
        <v>520</v>
      </c>
      <c r="N1480" s="19">
        <f t="shared" si="117"/>
        <v>0</v>
      </c>
      <c r="O1480" s="66" t="b">
        <f t="shared" si="118"/>
        <v>1</v>
      </c>
      <c r="P1480" s="67">
        <f t="shared" si="119"/>
        <v>72</v>
      </c>
    </row>
    <row r="1481" spans="1:16" x14ac:dyDescent="0.45">
      <c r="A1481" s="90" t="s">
        <v>81</v>
      </c>
      <c r="B1481" s="90" t="s">
        <v>793</v>
      </c>
      <c r="C1481" s="90" t="s">
        <v>34</v>
      </c>
      <c r="D1481" s="91">
        <v>36</v>
      </c>
      <c r="E1481" s="91">
        <v>20</v>
      </c>
      <c r="F1481" s="92">
        <v>2</v>
      </c>
      <c r="G1481" s="92">
        <v>15</v>
      </c>
      <c r="H1481" s="68">
        <f t="array" ref="H1481">INDEX('Нормативные затраты по МЗ'!$C$2:$C$132,MATCH(A1481&amp;C1481,'Нормативные затраты по МЗ'!$A$2:$A$132&amp;'Нормативные затраты по МЗ'!$B$2:$B$132,0))</f>
        <v>141.06</v>
      </c>
      <c r="I1481" s="3">
        <f>HLOOKUP($C1481,'Параметры ПФ'!$F$3:$K$4,2,FALSE)</f>
        <v>155.04</v>
      </c>
      <c r="J1481" s="3">
        <f t="shared" si="115"/>
        <v>5642.4</v>
      </c>
      <c r="K1481" s="4">
        <f>IF(J1481&lt;'Параметры ПФ'!$N$7+0.01,'Стандартные программы'!J1481,ROUNDDOWN('Параметры ПФ'!$N$7/IF(H1481=0,I1481,IF(I1481&gt;H1481,H1481,I1481)),0)*IF(H1481=0,I1481,IF(I1481&gt;H1481,H1481,I1481)))</f>
        <v>5642.4</v>
      </c>
      <c r="L1481" s="3">
        <f t="shared" si="116"/>
        <v>84636</v>
      </c>
      <c r="M1481" s="25">
        <f>IF(J1481&lt;'Параметры ПФ'!$N$7+0.01,E1481*F1481*G1481,ROUNDDOWN('Параметры ПФ'!$N$7/IF(H1481=0,I1481,IF(I1481&gt;H1481,H1481,I1481)),0)*G1481)</f>
        <v>600</v>
      </c>
      <c r="N1481" s="19">
        <f t="shared" si="117"/>
        <v>0</v>
      </c>
      <c r="O1481" s="66" t="b">
        <f t="shared" si="118"/>
        <v>1</v>
      </c>
      <c r="P1481" s="67">
        <f t="shared" si="119"/>
        <v>72</v>
      </c>
    </row>
    <row r="1482" spans="1:16" x14ac:dyDescent="0.45">
      <c r="A1482" s="90" t="s">
        <v>81</v>
      </c>
      <c r="B1482" s="90" t="s">
        <v>794</v>
      </c>
      <c r="C1482" s="90" t="s">
        <v>34</v>
      </c>
      <c r="D1482" s="91">
        <v>36</v>
      </c>
      <c r="E1482" s="91">
        <v>20</v>
      </c>
      <c r="F1482" s="92">
        <v>2</v>
      </c>
      <c r="G1482" s="92">
        <v>15</v>
      </c>
      <c r="H1482" s="68">
        <f t="array" ref="H1482">INDEX('Нормативные затраты по МЗ'!$C$2:$C$132,MATCH(A1482&amp;C1482,'Нормативные затраты по МЗ'!$A$2:$A$132&amp;'Нормативные затраты по МЗ'!$B$2:$B$132,0))</f>
        <v>141.06</v>
      </c>
      <c r="I1482" s="3">
        <f>HLOOKUP($C1482,'Параметры ПФ'!$F$3:$K$4,2,FALSE)</f>
        <v>155.04</v>
      </c>
      <c r="J1482" s="3">
        <f t="shared" si="115"/>
        <v>5642.4</v>
      </c>
      <c r="K1482" s="4">
        <f>IF(J1482&lt;'Параметры ПФ'!$N$7+0.01,'Стандартные программы'!J1482,ROUNDDOWN('Параметры ПФ'!$N$7/IF(H1482=0,I1482,IF(I1482&gt;H1482,H1482,I1482)),0)*IF(H1482=0,I1482,IF(I1482&gt;H1482,H1482,I1482)))</f>
        <v>5642.4</v>
      </c>
      <c r="L1482" s="3">
        <f t="shared" si="116"/>
        <v>84636</v>
      </c>
      <c r="M1482" s="25">
        <f>IF(J1482&lt;'Параметры ПФ'!$N$7+0.01,E1482*F1482*G1482,ROUNDDOWN('Параметры ПФ'!$N$7/IF(H1482=0,I1482,IF(I1482&gt;H1482,H1482,I1482)),0)*G1482)</f>
        <v>600</v>
      </c>
      <c r="N1482" s="19">
        <f t="shared" si="117"/>
        <v>0</v>
      </c>
      <c r="O1482" s="66" t="b">
        <f t="shared" si="118"/>
        <v>1</v>
      </c>
      <c r="P1482" s="67">
        <f t="shared" si="119"/>
        <v>72</v>
      </c>
    </row>
    <row r="1483" spans="1:16" x14ac:dyDescent="0.45">
      <c r="A1483" s="90" t="s">
        <v>81</v>
      </c>
      <c r="B1483" s="90" t="s">
        <v>795</v>
      </c>
      <c r="C1483" s="90" t="s">
        <v>34</v>
      </c>
      <c r="D1483" s="91">
        <v>36</v>
      </c>
      <c r="E1483" s="91">
        <v>20</v>
      </c>
      <c r="F1483" s="92">
        <v>2</v>
      </c>
      <c r="G1483" s="92">
        <v>13</v>
      </c>
      <c r="H1483" s="68">
        <f t="array" ref="H1483">INDEX('Нормативные затраты по МЗ'!$C$2:$C$132,MATCH(A1483&amp;C1483,'Нормативные затраты по МЗ'!$A$2:$A$132&amp;'Нормативные затраты по МЗ'!$B$2:$B$132,0))</f>
        <v>141.06</v>
      </c>
      <c r="I1483" s="3">
        <f>HLOOKUP($C1483,'Параметры ПФ'!$F$3:$K$4,2,FALSE)</f>
        <v>155.04</v>
      </c>
      <c r="J1483" s="3">
        <f t="shared" si="115"/>
        <v>5642.4</v>
      </c>
      <c r="K1483" s="4">
        <f>IF(J1483&lt;'Параметры ПФ'!$N$7+0.01,'Стандартные программы'!J1483,ROUNDDOWN('Параметры ПФ'!$N$7/IF(H1483=0,I1483,IF(I1483&gt;H1483,H1483,I1483)),0)*IF(H1483=0,I1483,IF(I1483&gt;H1483,H1483,I1483)))</f>
        <v>5642.4</v>
      </c>
      <c r="L1483" s="3">
        <f t="shared" si="116"/>
        <v>73351.199999999997</v>
      </c>
      <c r="M1483" s="25">
        <f>IF(J1483&lt;'Параметры ПФ'!$N$7+0.01,E1483*F1483*G1483,ROUNDDOWN('Параметры ПФ'!$N$7/IF(H1483=0,I1483,IF(I1483&gt;H1483,H1483,I1483)),0)*G1483)</f>
        <v>520</v>
      </c>
      <c r="N1483" s="19">
        <f t="shared" si="117"/>
        <v>0</v>
      </c>
      <c r="O1483" s="66" t="b">
        <f t="shared" si="118"/>
        <v>1</v>
      </c>
      <c r="P1483" s="67">
        <f t="shared" si="119"/>
        <v>72</v>
      </c>
    </row>
    <row r="1484" spans="1:16" x14ac:dyDescent="0.45">
      <c r="A1484" s="90" t="s">
        <v>81</v>
      </c>
      <c r="B1484" s="90" t="s">
        <v>796</v>
      </c>
      <c r="C1484" s="90" t="s">
        <v>34</v>
      </c>
      <c r="D1484" s="91">
        <v>36</v>
      </c>
      <c r="E1484" s="91">
        <v>20</v>
      </c>
      <c r="F1484" s="92">
        <v>2</v>
      </c>
      <c r="G1484" s="92">
        <v>14</v>
      </c>
      <c r="H1484" s="68">
        <f t="array" ref="H1484">INDEX('Нормативные затраты по МЗ'!$C$2:$C$132,MATCH(A1484&amp;C1484,'Нормативные затраты по МЗ'!$A$2:$A$132&amp;'Нормативные затраты по МЗ'!$B$2:$B$132,0))</f>
        <v>141.06</v>
      </c>
      <c r="I1484" s="3">
        <f>HLOOKUP($C1484,'Параметры ПФ'!$F$3:$K$4,2,FALSE)</f>
        <v>155.04</v>
      </c>
      <c r="J1484" s="3">
        <f t="shared" si="115"/>
        <v>5642.4</v>
      </c>
      <c r="K1484" s="4">
        <f>IF(J1484&lt;'Параметры ПФ'!$N$7+0.01,'Стандартные программы'!J1484,ROUNDDOWN('Параметры ПФ'!$N$7/IF(H1484=0,I1484,IF(I1484&gt;H1484,H1484,I1484)),0)*IF(H1484=0,I1484,IF(I1484&gt;H1484,H1484,I1484)))</f>
        <v>5642.4</v>
      </c>
      <c r="L1484" s="3">
        <f t="shared" si="116"/>
        <v>78993.600000000006</v>
      </c>
      <c r="M1484" s="25">
        <f>IF(J1484&lt;'Параметры ПФ'!$N$7+0.01,E1484*F1484*G1484,ROUNDDOWN('Параметры ПФ'!$N$7/IF(H1484=0,I1484,IF(I1484&gt;H1484,H1484,I1484)),0)*G1484)</f>
        <v>560</v>
      </c>
      <c r="N1484" s="19">
        <f t="shared" si="117"/>
        <v>0</v>
      </c>
      <c r="O1484" s="66" t="b">
        <f t="shared" si="118"/>
        <v>1</v>
      </c>
      <c r="P1484" s="67">
        <f t="shared" si="119"/>
        <v>72</v>
      </c>
    </row>
    <row r="1485" spans="1:16" x14ac:dyDescent="0.45">
      <c r="A1485" s="90" t="s">
        <v>81</v>
      </c>
      <c r="B1485" s="90" t="s">
        <v>797</v>
      </c>
      <c r="C1485" s="90" t="s">
        <v>34</v>
      </c>
      <c r="D1485" s="91">
        <v>36</v>
      </c>
      <c r="E1485" s="91">
        <v>20</v>
      </c>
      <c r="F1485" s="92">
        <v>2</v>
      </c>
      <c r="G1485" s="92">
        <v>15</v>
      </c>
      <c r="H1485" s="68">
        <f t="array" ref="H1485">INDEX('Нормативные затраты по МЗ'!$C$2:$C$132,MATCH(A1485&amp;C1485,'Нормативные затраты по МЗ'!$A$2:$A$132&amp;'Нормативные затраты по МЗ'!$B$2:$B$132,0))</f>
        <v>141.06</v>
      </c>
      <c r="I1485" s="3">
        <f>HLOOKUP($C1485,'Параметры ПФ'!$F$3:$K$4,2,FALSE)</f>
        <v>155.04</v>
      </c>
      <c r="J1485" s="3">
        <f t="shared" si="115"/>
        <v>5642.4</v>
      </c>
      <c r="K1485" s="4">
        <f>IF(J1485&lt;'Параметры ПФ'!$N$7+0.01,'Стандартные программы'!J1485,ROUNDDOWN('Параметры ПФ'!$N$7/IF(H1485=0,I1485,IF(I1485&gt;H1485,H1485,I1485)),0)*IF(H1485=0,I1485,IF(I1485&gt;H1485,H1485,I1485)))</f>
        <v>5642.4</v>
      </c>
      <c r="L1485" s="3">
        <f t="shared" si="116"/>
        <v>84636</v>
      </c>
      <c r="M1485" s="25">
        <f>IF(J1485&lt;'Параметры ПФ'!$N$7+0.01,E1485*F1485*G1485,ROUNDDOWN('Параметры ПФ'!$N$7/IF(H1485=0,I1485,IF(I1485&gt;H1485,H1485,I1485)),0)*G1485)</f>
        <v>600</v>
      </c>
      <c r="N1485" s="19">
        <f t="shared" si="117"/>
        <v>0</v>
      </c>
      <c r="O1485" s="66" t="b">
        <f t="shared" si="118"/>
        <v>1</v>
      </c>
      <c r="P1485" s="67">
        <f t="shared" si="119"/>
        <v>72</v>
      </c>
    </row>
    <row r="1486" spans="1:16" x14ac:dyDescent="0.45">
      <c r="A1486" s="90" t="s">
        <v>81</v>
      </c>
      <c r="B1486" s="90" t="s">
        <v>798</v>
      </c>
      <c r="C1486" s="90" t="s">
        <v>34</v>
      </c>
      <c r="D1486" s="91">
        <v>36</v>
      </c>
      <c r="E1486" s="91">
        <v>20</v>
      </c>
      <c r="F1486" s="92">
        <v>2</v>
      </c>
      <c r="G1486" s="92">
        <v>13</v>
      </c>
      <c r="H1486" s="68">
        <f t="array" ref="H1486">INDEX('Нормативные затраты по МЗ'!$C$2:$C$132,MATCH(A1486&amp;C1486,'Нормативные затраты по МЗ'!$A$2:$A$132&amp;'Нормативные затраты по МЗ'!$B$2:$B$132,0))</f>
        <v>141.06</v>
      </c>
      <c r="I1486" s="3">
        <f>HLOOKUP($C1486,'Параметры ПФ'!$F$3:$K$4,2,FALSE)</f>
        <v>155.04</v>
      </c>
      <c r="J1486" s="3">
        <f t="shared" si="115"/>
        <v>5642.4</v>
      </c>
      <c r="K1486" s="4">
        <f>IF(J1486&lt;'Параметры ПФ'!$N$7+0.01,'Стандартные программы'!J1486,ROUNDDOWN('Параметры ПФ'!$N$7/IF(H1486=0,I1486,IF(I1486&gt;H1486,H1486,I1486)),0)*IF(H1486=0,I1486,IF(I1486&gt;H1486,H1486,I1486)))</f>
        <v>5642.4</v>
      </c>
      <c r="L1486" s="3">
        <f t="shared" si="116"/>
        <v>73351.199999999997</v>
      </c>
      <c r="M1486" s="25">
        <f>IF(J1486&lt;'Параметры ПФ'!$N$7+0.01,E1486*F1486*G1486,ROUNDDOWN('Параметры ПФ'!$N$7/IF(H1486=0,I1486,IF(I1486&gt;H1486,H1486,I1486)),0)*G1486)</f>
        <v>520</v>
      </c>
      <c r="N1486" s="19">
        <f t="shared" si="117"/>
        <v>0</v>
      </c>
      <c r="O1486" s="66" t="b">
        <f t="shared" si="118"/>
        <v>1</v>
      </c>
      <c r="P1486" s="67">
        <f t="shared" si="119"/>
        <v>72</v>
      </c>
    </row>
    <row r="1487" spans="1:16" x14ac:dyDescent="0.45">
      <c r="A1487" s="90" t="s">
        <v>81</v>
      </c>
      <c r="B1487" s="90" t="s">
        <v>799</v>
      </c>
      <c r="C1487" s="90" t="s">
        <v>34</v>
      </c>
      <c r="D1487" s="91">
        <v>36</v>
      </c>
      <c r="E1487" s="91">
        <v>20</v>
      </c>
      <c r="F1487" s="92">
        <v>2</v>
      </c>
      <c r="G1487" s="92">
        <v>13</v>
      </c>
      <c r="H1487" s="68">
        <f t="array" ref="H1487">INDEX('Нормативные затраты по МЗ'!$C$2:$C$132,MATCH(A1487&amp;C1487,'Нормативные затраты по МЗ'!$A$2:$A$132&amp;'Нормативные затраты по МЗ'!$B$2:$B$132,0))</f>
        <v>141.06</v>
      </c>
      <c r="I1487" s="3">
        <f>HLOOKUP($C1487,'Параметры ПФ'!$F$3:$K$4,2,FALSE)</f>
        <v>155.04</v>
      </c>
      <c r="J1487" s="3">
        <f t="shared" si="115"/>
        <v>5642.4</v>
      </c>
      <c r="K1487" s="4">
        <f>IF(J1487&lt;'Параметры ПФ'!$N$7+0.01,'Стандартные программы'!J1487,ROUNDDOWN('Параметры ПФ'!$N$7/IF(H1487=0,I1487,IF(I1487&gt;H1487,H1487,I1487)),0)*IF(H1487=0,I1487,IF(I1487&gt;H1487,H1487,I1487)))</f>
        <v>5642.4</v>
      </c>
      <c r="L1487" s="3">
        <f t="shared" si="116"/>
        <v>73351.199999999997</v>
      </c>
      <c r="M1487" s="25">
        <f>IF(J1487&lt;'Параметры ПФ'!$N$7+0.01,E1487*F1487*G1487,ROUNDDOWN('Параметры ПФ'!$N$7/IF(H1487=0,I1487,IF(I1487&gt;H1487,H1487,I1487)),0)*G1487)</f>
        <v>520</v>
      </c>
      <c r="N1487" s="19">
        <f t="shared" si="117"/>
        <v>0</v>
      </c>
      <c r="O1487" s="66" t="b">
        <f t="shared" si="118"/>
        <v>1</v>
      </c>
      <c r="P1487" s="67">
        <f t="shared" si="119"/>
        <v>72</v>
      </c>
    </row>
    <row r="1488" spans="1:16" x14ac:dyDescent="0.45">
      <c r="A1488" s="90" t="s">
        <v>81</v>
      </c>
      <c r="B1488" s="90" t="s">
        <v>800</v>
      </c>
      <c r="C1488" s="90" t="s">
        <v>34</v>
      </c>
      <c r="D1488" s="91">
        <v>36</v>
      </c>
      <c r="E1488" s="91">
        <v>20</v>
      </c>
      <c r="F1488" s="92">
        <v>2</v>
      </c>
      <c r="G1488" s="92">
        <v>13</v>
      </c>
      <c r="H1488" s="68">
        <f t="array" ref="H1488">INDEX('Нормативные затраты по МЗ'!$C$2:$C$132,MATCH(A1488&amp;C1488,'Нормативные затраты по МЗ'!$A$2:$A$132&amp;'Нормативные затраты по МЗ'!$B$2:$B$132,0))</f>
        <v>141.06</v>
      </c>
      <c r="I1488" s="3">
        <f>HLOOKUP($C1488,'Параметры ПФ'!$F$3:$K$4,2,FALSE)</f>
        <v>155.04</v>
      </c>
      <c r="J1488" s="3">
        <f t="shared" si="115"/>
        <v>5642.4</v>
      </c>
      <c r="K1488" s="4">
        <f>IF(J1488&lt;'Параметры ПФ'!$N$7+0.01,'Стандартные программы'!J1488,ROUNDDOWN('Параметры ПФ'!$N$7/IF(H1488=0,I1488,IF(I1488&gt;H1488,H1488,I1488)),0)*IF(H1488=0,I1488,IF(I1488&gt;H1488,H1488,I1488)))</f>
        <v>5642.4</v>
      </c>
      <c r="L1488" s="3">
        <f t="shared" si="116"/>
        <v>73351.199999999997</v>
      </c>
      <c r="M1488" s="25">
        <f>IF(J1488&lt;'Параметры ПФ'!$N$7+0.01,E1488*F1488*G1488,ROUNDDOWN('Параметры ПФ'!$N$7/IF(H1488=0,I1488,IF(I1488&gt;H1488,H1488,I1488)),0)*G1488)</f>
        <v>520</v>
      </c>
      <c r="N1488" s="19">
        <f t="shared" si="117"/>
        <v>0</v>
      </c>
      <c r="O1488" s="66" t="b">
        <f t="shared" si="118"/>
        <v>1</v>
      </c>
      <c r="P1488" s="67">
        <f t="shared" si="119"/>
        <v>72</v>
      </c>
    </row>
    <row r="1489" spans="1:16" x14ac:dyDescent="0.45">
      <c r="A1489" s="90" t="s">
        <v>81</v>
      </c>
      <c r="B1489" s="90" t="s">
        <v>801</v>
      </c>
      <c r="C1489" s="90" t="s">
        <v>34</v>
      </c>
      <c r="D1489" s="91">
        <v>36</v>
      </c>
      <c r="E1489" s="91">
        <v>20</v>
      </c>
      <c r="F1489" s="92">
        <v>2</v>
      </c>
      <c r="G1489" s="92">
        <v>13</v>
      </c>
      <c r="H1489" s="68">
        <f t="array" ref="H1489">INDEX('Нормативные затраты по МЗ'!$C$2:$C$132,MATCH(A1489&amp;C1489,'Нормативные затраты по МЗ'!$A$2:$A$132&amp;'Нормативные затраты по МЗ'!$B$2:$B$132,0))</f>
        <v>141.06</v>
      </c>
      <c r="I1489" s="3">
        <f>HLOOKUP($C1489,'Параметры ПФ'!$F$3:$K$4,2,FALSE)</f>
        <v>155.04</v>
      </c>
      <c r="J1489" s="3">
        <f t="shared" si="115"/>
        <v>5642.4</v>
      </c>
      <c r="K1489" s="4">
        <f>IF(J1489&lt;'Параметры ПФ'!$N$7+0.01,'Стандартные программы'!J1489,ROUNDDOWN('Параметры ПФ'!$N$7/IF(H1489=0,I1489,IF(I1489&gt;H1489,H1489,I1489)),0)*IF(H1489=0,I1489,IF(I1489&gt;H1489,H1489,I1489)))</f>
        <v>5642.4</v>
      </c>
      <c r="L1489" s="3">
        <f t="shared" si="116"/>
        <v>73351.199999999997</v>
      </c>
      <c r="M1489" s="25">
        <f>IF(J1489&lt;'Параметры ПФ'!$N$7+0.01,E1489*F1489*G1489,ROUNDDOWN('Параметры ПФ'!$N$7/IF(H1489=0,I1489,IF(I1489&gt;H1489,H1489,I1489)),0)*G1489)</f>
        <v>520</v>
      </c>
      <c r="N1489" s="19">
        <f t="shared" si="117"/>
        <v>0</v>
      </c>
      <c r="O1489" s="66" t="b">
        <f t="shared" si="118"/>
        <v>1</v>
      </c>
      <c r="P1489" s="67">
        <f t="shared" si="119"/>
        <v>72</v>
      </c>
    </row>
    <row r="1490" spans="1:16" x14ac:dyDescent="0.45">
      <c r="A1490" s="90" t="s">
        <v>81</v>
      </c>
      <c r="B1490" s="90" t="s">
        <v>802</v>
      </c>
      <c r="C1490" s="90" t="s">
        <v>34</v>
      </c>
      <c r="D1490" s="91">
        <v>36</v>
      </c>
      <c r="E1490" s="91">
        <v>20</v>
      </c>
      <c r="F1490" s="92">
        <v>2</v>
      </c>
      <c r="G1490" s="92">
        <v>13</v>
      </c>
      <c r="H1490" s="68">
        <f t="array" ref="H1490">INDEX('Нормативные затраты по МЗ'!$C$2:$C$132,MATCH(A1490&amp;C1490,'Нормативные затраты по МЗ'!$A$2:$A$132&amp;'Нормативные затраты по МЗ'!$B$2:$B$132,0))</f>
        <v>141.06</v>
      </c>
      <c r="I1490" s="3">
        <f>HLOOKUP($C1490,'Параметры ПФ'!$F$3:$K$4,2,FALSE)</f>
        <v>155.04</v>
      </c>
      <c r="J1490" s="3">
        <f t="shared" si="115"/>
        <v>5642.4</v>
      </c>
      <c r="K1490" s="4">
        <f>IF(J1490&lt;'Параметры ПФ'!$N$7+0.01,'Стандартные программы'!J1490,ROUNDDOWN('Параметры ПФ'!$N$7/IF(H1490=0,I1490,IF(I1490&gt;H1490,H1490,I1490)),0)*IF(H1490=0,I1490,IF(I1490&gt;H1490,H1490,I1490)))</f>
        <v>5642.4</v>
      </c>
      <c r="L1490" s="3">
        <f t="shared" si="116"/>
        <v>73351.199999999997</v>
      </c>
      <c r="M1490" s="25">
        <f>IF(J1490&lt;'Параметры ПФ'!$N$7+0.01,E1490*F1490*G1490,ROUNDDOWN('Параметры ПФ'!$N$7/IF(H1490=0,I1490,IF(I1490&gt;H1490,H1490,I1490)),0)*G1490)</f>
        <v>520</v>
      </c>
      <c r="N1490" s="19">
        <f t="shared" si="117"/>
        <v>0</v>
      </c>
      <c r="O1490" s="66" t="b">
        <f t="shared" si="118"/>
        <v>1</v>
      </c>
      <c r="P1490" s="67">
        <f t="shared" si="119"/>
        <v>72</v>
      </c>
    </row>
    <row r="1491" spans="1:16" x14ac:dyDescent="0.45">
      <c r="A1491" s="90" t="s">
        <v>81</v>
      </c>
      <c r="B1491" s="90" t="s">
        <v>804</v>
      </c>
      <c r="C1491" s="90" t="s">
        <v>34</v>
      </c>
      <c r="D1491" s="91">
        <v>36</v>
      </c>
      <c r="E1491" s="91">
        <v>20</v>
      </c>
      <c r="F1491" s="92">
        <v>2</v>
      </c>
      <c r="G1491" s="92">
        <v>13</v>
      </c>
      <c r="H1491" s="68">
        <f t="array" ref="H1491">INDEX('Нормативные затраты по МЗ'!$C$2:$C$132,MATCH(A1491&amp;C1491,'Нормативные затраты по МЗ'!$A$2:$A$132&amp;'Нормативные затраты по МЗ'!$B$2:$B$132,0))</f>
        <v>141.06</v>
      </c>
      <c r="I1491" s="3">
        <f>HLOOKUP($C1491,'Параметры ПФ'!$F$3:$K$4,2,FALSE)</f>
        <v>155.04</v>
      </c>
      <c r="J1491" s="3">
        <f t="shared" si="115"/>
        <v>5642.4</v>
      </c>
      <c r="K1491" s="4">
        <f>IF(J1491&lt;'Параметры ПФ'!$N$7+0.01,'Стандартные программы'!J1491,ROUNDDOWN('Параметры ПФ'!$N$7/IF(H1491=0,I1491,IF(I1491&gt;H1491,H1491,I1491)),0)*IF(H1491=0,I1491,IF(I1491&gt;H1491,H1491,I1491)))</f>
        <v>5642.4</v>
      </c>
      <c r="L1491" s="3">
        <f t="shared" si="116"/>
        <v>73351.199999999997</v>
      </c>
      <c r="M1491" s="25">
        <f>IF(J1491&lt;'Параметры ПФ'!$N$7+0.01,E1491*F1491*G1491,ROUNDDOWN('Параметры ПФ'!$N$7/IF(H1491=0,I1491,IF(I1491&gt;H1491,H1491,I1491)),0)*G1491)</f>
        <v>520</v>
      </c>
      <c r="N1491" s="19">
        <f t="shared" si="117"/>
        <v>0</v>
      </c>
      <c r="O1491" s="66" t="b">
        <f t="shared" si="118"/>
        <v>1</v>
      </c>
      <c r="P1491" s="67">
        <f t="shared" si="119"/>
        <v>72</v>
      </c>
    </row>
    <row r="1492" spans="1:16" x14ac:dyDescent="0.45">
      <c r="A1492" s="90" t="s">
        <v>81</v>
      </c>
      <c r="B1492" s="90" t="s">
        <v>806</v>
      </c>
      <c r="C1492" s="90" t="s">
        <v>34</v>
      </c>
      <c r="D1492" s="91">
        <v>36</v>
      </c>
      <c r="E1492" s="91">
        <v>20</v>
      </c>
      <c r="F1492" s="92">
        <v>2</v>
      </c>
      <c r="G1492" s="92">
        <v>15</v>
      </c>
      <c r="H1492" s="68">
        <f t="array" ref="H1492">INDEX('Нормативные затраты по МЗ'!$C$2:$C$132,MATCH(A1492&amp;C1492,'Нормативные затраты по МЗ'!$A$2:$A$132&amp;'Нормативные затраты по МЗ'!$B$2:$B$132,0))</f>
        <v>141.06</v>
      </c>
      <c r="I1492" s="3">
        <f>HLOOKUP($C1492,'Параметры ПФ'!$F$3:$K$4,2,FALSE)</f>
        <v>155.04</v>
      </c>
      <c r="J1492" s="3">
        <f t="shared" si="115"/>
        <v>5642.4</v>
      </c>
      <c r="K1492" s="4">
        <f>IF(J1492&lt;'Параметры ПФ'!$N$7+0.01,'Стандартные программы'!J1492,ROUNDDOWN('Параметры ПФ'!$N$7/IF(H1492=0,I1492,IF(I1492&gt;H1492,H1492,I1492)),0)*IF(H1492=0,I1492,IF(I1492&gt;H1492,H1492,I1492)))</f>
        <v>5642.4</v>
      </c>
      <c r="L1492" s="3">
        <f t="shared" si="116"/>
        <v>84636</v>
      </c>
      <c r="M1492" s="25">
        <f>IF(J1492&lt;'Параметры ПФ'!$N$7+0.01,E1492*F1492*G1492,ROUNDDOWN('Параметры ПФ'!$N$7/IF(H1492=0,I1492,IF(I1492&gt;H1492,H1492,I1492)),0)*G1492)</f>
        <v>600</v>
      </c>
      <c r="N1492" s="19">
        <f t="shared" si="117"/>
        <v>0</v>
      </c>
      <c r="O1492" s="66" t="b">
        <f t="shared" si="118"/>
        <v>1</v>
      </c>
      <c r="P1492" s="67">
        <f t="shared" si="119"/>
        <v>72</v>
      </c>
    </row>
    <row r="1493" spans="1:16" x14ac:dyDescent="0.45">
      <c r="A1493" s="90" t="s">
        <v>81</v>
      </c>
      <c r="B1493" s="90" t="s">
        <v>808</v>
      </c>
      <c r="C1493" s="90" t="s">
        <v>34</v>
      </c>
      <c r="D1493" s="91">
        <v>36</v>
      </c>
      <c r="E1493" s="91">
        <v>20</v>
      </c>
      <c r="F1493" s="92">
        <v>2</v>
      </c>
      <c r="G1493" s="92">
        <v>13</v>
      </c>
      <c r="H1493" s="68">
        <f t="array" ref="H1493">INDEX('Нормативные затраты по МЗ'!$C$2:$C$132,MATCH(A1493&amp;C1493,'Нормативные затраты по МЗ'!$A$2:$A$132&amp;'Нормативные затраты по МЗ'!$B$2:$B$132,0))</f>
        <v>141.06</v>
      </c>
      <c r="I1493" s="3">
        <f>HLOOKUP($C1493,'Параметры ПФ'!$F$3:$K$4,2,FALSE)</f>
        <v>155.04</v>
      </c>
      <c r="J1493" s="3">
        <f t="shared" si="115"/>
        <v>5642.4</v>
      </c>
      <c r="K1493" s="4">
        <f>IF(J1493&lt;'Параметры ПФ'!$N$7+0.01,'Стандартные программы'!J1493,ROUNDDOWN('Параметры ПФ'!$N$7/IF(H1493=0,I1493,IF(I1493&gt;H1493,H1493,I1493)),0)*IF(H1493=0,I1493,IF(I1493&gt;H1493,H1493,I1493)))</f>
        <v>5642.4</v>
      </c>
      <c r="L1493" s="3">
        <f t="shared" si="116"/>
        <v>73351.199999999997</v>
      </c>
      <c r="M1493" s="25">
        <f>IF(J1493&lt;'Параметры ПФ'!$N$7+0.01,E1493*F1493*G1493,ROUNDDOWN('Параметры ПФ'!$N$7/IF(H1493=0,I1493,IF(I1493&gt;H1493,H1493,I1493)),0)*G1493)</f>
        <v>520</v>
      </c>
      <c r="N1493" s="19">
        <f t="shared" si="117"/>
        <v>0</v>
      </c>
      <c r="O1493" s="66" t="b">
        <f t="shared" si="118"/>
        <v>1</v>
      </c>
      <c r="P1493" s="67">
        <f t="shared" si="119"/>
        <v>72</v>
      </c>
    </row>
    <row r="1494" spans="1:16" x14ac:dyDescent="0.45">
      <c r="A1494" s="90" t="s">
        <v>81</v>
      </c>
      <c r="B1494" s="90" t="s">
        <v>810</v>
      </c>
      <c r="C1494" s="90" t="s">
        <v>34</v>
      </c>
      <c r="D1494" s="91">
        <v>36</v>
      </c>
      <c r="E1494" s="91">
        <v>20</v>
      </c>
      <c r="F1494" s="92">
        <v>2</v>
      </c>
      <c r="G1494" s="92">
        <v>13</v>
      </c>
      <c r="H1494" s="68">
        <f t="array" ref="H1494">INDEX('Нормативные затраты по МЗ'!$C$2:$C$132,MATCH(A1494&amp;C1494,'Нормативные затраты по МЗ'!$A$2:$A$132&amp;'Нормативные затраты по МЗ'!$B$2:$B$132,0))</f>
        <v>141.06</v>
      </c>
      <c r="I1494" s="3">
        <f>HLOOKUP($C1494,'Параметры ПФ'!$F$3:$K$4,2,FALSE)</f>
        <v>155.04</v>
      </c>
      <c r="J1494" s="3">
        <f t="shared" si="115"/>
        <v>5642.4</v>
      </c>
      <c r="K1494" s="4">
        <f>IF(J1494&lt;'Параметры ПФ'!$N$7+0.01,'Стандартные программы'!J1494,ROUNDDOWN('Параметры ПФ'!$N$7/IF(H1494=0,I1494,IF(I1494&gt;H1494,H1494,I1494)),0)*IF(H1494=0,I1494,IF(I1494&gt;H1494,H1494,I1494)))</f>
        <v>5642.4</v>
      </c>
      <c r="L1494" s="3">
        <f t="shared" si="116"/>
        <v>73351.199999999997</v>
      </c>
      <c r="M1494" s="25">
        <f>IF(J1494&lt;'Параметры ПФ'!$N$7+0.01,E1494*F1494*G1494,ROUNDDOWN('Параметры ПФ'!$N$7/IF(H1494=0,I1494,IF(I1494&gt;H1494,H1494,I1494)),0)*G1494)</f>
        <v>520</v>
      </c>
      <c r="N1494" s="19">
        <f t="shared" si="117"/>
        <v>0</v>
      </c>
      <c r="O1494" s="66" t="b">
        <f t="shared" si="118"/>
        <v>1</v>
      </c>
      <c r="P1494" s="67">
        <f t="shared" si="119"/>
        <v>72</v>
      </c>
    </row>
    <row r="1495" spans="1:16" x14ac:dyDescent="0.45">
      <c r="A1495" s="90" t="s">
        <v>81</v>
      </c>
      <c r="B1495" s="90" t="s">
        <v>812</v>
      </c>
      <c r="C1495" s="90" t="s">
        <v>34</v>
      </c>
      <c r="D1495" s="91">
        <v>36</v>
      </c>
      <c r="E1495" s="91">
        <v>20</v>
      </c>
      <c r="F1495" s="92">
        <v>2</v>
      </c>
      <c r="G1495" s="92">
        <v>15</v>
      </c>
      <c r="H1495" s="68">
        <f t="array" ref="H1495">INDEX('Нормативные затраты по МЗ'!$C$2:$C$132,MATCH(A1495&amp;C1495,'Нормативные затраты по МЗ'!$A$2:$A$132&amp;'Нормативные затраты по МЗ'!$B$2:$B$132,0))</f>
        <v>141.06</v>
      </c>
      <c r="I1495" s="3">
        <f>HLOOKUP($C1495,'Параметры ПФ'!$F$3:$K$4,2,FALSE)</f>
        <v>155.04</v>
      </c>
      <c r="J1495" s="3">
        <f t="shared" si="115"/>
        <v>5642.4</v>
      </c>
      <c r="K1495" s="4">
        <f>IF(J1495&lt;'Параметры ПФ'!$N$7+0.01,'Стандартные программы'!J1495,ROUNDDOWN('Параметры ПФ'!$N$7/IF(H1495=0,I1495,IF(I1495&gt;H1495,H1495,I1495)),0)*IF(H1495=0,I1495,IF(I1495&gt;H1495,H1495,I1495)))</f>
        <v>5642.4</v>
      </c>
      <c r="L1495" s="3">
        <f t="shared" si="116"/>
        <v>84636</v>
      </c>
      <c r="M1495" s="25">
        <f>IF(J1495&lt;'Параметры ПФ'!$N$7+0.01,E1495*F1495*G1495,ROUNDDOWN('Параметры ПФ'!$N$7/IF(H1495=0,I1495,IF(I1495&gt;H1495,H1495,I1495)),0)*G1495)</f>
        <v>600</v>
      </c>
      <c r="N1495" s="19">
        <f t="shared" si="117"/>
        <v>0</v>
      </c>
      <c r="O1495" s="66" t="b">
        <f t="shared" si="118"/>
        <v>1</v>
      </c>
      <c r="P1495" s="67">
        <f t="shared" si="119"/>
        <v>72</v>
      </c>
    </row>
    <row r="1496" spans="1:16" x14ac:dyDescent="0.45">
      <c r="A1496" s="90" t="s">
        <v>81</v>
      </c>
      <c r="B1496" s="90" t="s">
        <v>814</v>
      </c>
      <c r="C1496" s="90" t="s">
        <v>34</v>
      </c>
      <c r="D1496" s="91">
        <v>36</v>
      </c>
      <c r="E1496" s="91">
        <v>20</v>
      </c>
      <c r="F1496" s="92">
        <v>2</v>
      </c>
      <c r="G1496" s="92">
        <v>15</v>
      </c>
      <c r="H1496" s="68">
        <f t="array" ref="H1496">INDEX('Нормативные затраты по МЗ'!$C$2:$C$132,MATCH(A1496&amp;C1496,'Нормативные затраты по МЗ'!$A$2:$A$132&amp;'Нормативные затраты по МЗ'!$B$2:$B$132,0))</f>
        <v>141.06</v>
      </c>
      <c r="I1496" s="3">
        <f>HLOOKUP($C1496,'Параметры ПФ'!$F$3:$K$4,2,FALSE)</f>
        <v>155.04</v>
      </c>
      <c r="J1496" s="3">
        <f t="shared" si="115"/>
        <v>5642.4</v>
      </c>
      <c r="K1496" s="4">
        <f>IF(J1496&lt;'Параметры ПФ'!$N$7+0.01,'Стандартные программы'!J1496,ROUNDDOWN('Параметры ПФ'!$N$7/IF(H1496=0,I1496,IF(I1496&gt;H1496,H1496,I1496)),0)*IF(H1496=0,I1496,IF(I1496&gt;H1496,H1496,I1496)))</f>
        <v>5642.4</v>
      </c>
      <c r="L1496" s="3">
        <f t="shared" si="116"/>
        <v>84636</v>
      </c>
      <c r="M1496" s="25">
        <f>IF(J1496&lt;'Параметры ПФ'!$N$7+0.01,E1496*F1496*G1496,ROUNDDOWN('Параметры ПФ'!$N$7/IF(H1496=0,I1496,IF(I1496&gt;H1496,H1496,I1496)),0)*G1496)</f>
        <v>600</v>
      </c>
      <c r="N1496" s="19">
        <f t="shared" si="117"/>
        <v>0</v>
      </c>
      <c r="O1496" s="66" t="b">
        <f t="shared" si="118"/>
        <v>1</v>
      </c>
      <c r="P1496" s="67">
        <f t="shared" si="119"/>
        <v>72</v>
      </c>
    </row>
    <row r="1497" spans="1:16" x14ac:dyDescent="0.45">
      <c r="A1497" s="90" t="s">
        <v>81</v>
      </c>
      <c r="B1497" s="90" t="s">
        <v>816</v>
      </c>
      <c r="C1497" s="90" t="s">
        <v>34</v>
      </c>
      <c r="D1497" s="91">
        <v>36</v>
      </c>
      <c r="E1497" s="91">
        <v>20</v>
      </c>
      <c r="F1497" s="92">
        <v>2</v>
      </c>
      <c r="G1497" s="92">
        <v>13</v>
      </c>
      <c r="H1497" s="68">
        <f t="array" ref="H1497">INDEX('Нормативные затраты по МЗ'!$C$2:$C$132,MATCH(A1497&amp;C1497,'Нормативные затраты по МЗ'!$A$2:$A$132&amp;'Нормативные затраты по МЗ'!$B$2:$B$132,0))</f>
        <v>141.06</v>
      </c>
      <c r="I1497" s="3">
        <f>HLOOKUP($C1497,'Параметры ПФ'!$F$3:$K$4,2,FALSE)</f>
        <v>155.04</v>
      </c>
      <c r="J1497" s="3">
        <f t="shared" si="115"/>
        <v>5642.4</v>
      </c>
      <c r="K1497" s="4">
        <f>IF(J1497&lt;'Параметры ПФ'!$N$7+0.01,'Стандартные программы'!J1497,ROUNDDOWN('Параметры ПФ'!$N$7/IF(H1497=0,I1497,IF(I1497&gt;H1497,H1497,I1497)),0)*IF(H1497=0,I1497,IF(I1497&gt;H1497,H1497,I1497)))</f>
        <v>5642.4</v>
      </c>
      <c r="L1497" s="3">
        <f t="shared" si="116"/>
        <v>73351.199999999997</v>
      </c>
      <c r="M1497" s="25">
        <f>IF(J1497&lt;'Параметры ПФ'!$N$7+0.01,E1497*F1497*G1497,ROUNDDOWN('Параметры ПФ'!$N$7/IF(H1497=0,I1497,IF(I1497&gt;H1497,H1497,I1497)),0)*G1497)</f>
        <v>520</v>
      </c>
      <c r="N1497" s="19">
        <f t="shared" si="117"/>
        <v>0</v>
      </c>
      <c r="O1497" s="66" t="b">
        <f t="shared" si="118"/>
        <v>1</v>
      </c>
      <c r="P1497" s="67">
        <f t="shared" si="119"/>
        <v>72</v>
      </c>
    </row>
    <row r="1498" spans="1:16" x14ac:dyDescent="0.45">
      <c r="A1498" s="90" t="s">
        <v>81</v>
      </c>
      <c r="B1498" s="90" t="s">
        <v>818</v>
      </c>
      <c r="C1498" s="90" t="s">
        <v>34</v>
      </c>
      <c r="D1498" s="91">
        <v>36</v>
      </c>
      <c r="E1498" s="91">
        <v>20</v>
      </c>
      <c r="F1498" s="92">
        <v>2</v>
      </c>
      <c r="G1498" s="92">
        <v>15</v>
      </c>
      <c r="H1498" s="68">
        <f t="array" ref="H1498">INDEX('Нормативные затраты по МЗ'!$C$2:$C$132,MATCH(A1498&amp;C1498,'Нормативные затраты по МЗ'!$A$2:$A$132&amp;'Нормативные затраты по МЗ'!$B$2:$B$132,0))</f>
        <v>141.06</v>
      </c>
      <c r="I1498" s="3">
        <f>HLOOKUP($C1498,'Параметры ПФ'!$F$3:$K$4,2,FALSE)</f>
        <v>155.04</v>
      </c>
      <c r="J1498" s="3">
        <f t="shared" si="115"/>
        <v>5642.4</v>
      </c>
      <c r="K1498" s="4">
        <f>IF(J1498&lt;'Параметры ПФ'!$N$7+0.01,'Стандартные программы'!J1498,ROUNDDOWN('Параметры ПФ'!$N$7/IF(H1498=0,I1498,IF(I1498&gt;H1498,H1498,I1498)),0)*IF(H1498=0,I1498,IF(I1498&gt;H1498,H1498,I1498)))</f>
        <v>5642.4</v>
      </c>
      <c r="L1498" s="3">
        <f t="shared" si="116"/>
        <v>84636</v>
      </c>
      <c r="M1498" s="25">
        <f>IF(J1498&lt;'Параметры ПФ'!$N$7+0.01,E1498*F1498*G1498,ROUNDDOWN('Параметры ПФ'!$N$7/IF(H1498=0,I1498,IF(I1498&gt;H1498,H1498,I1498)),0)*G1498)</f>
        <v>600</v>
      </c>
      <c r="N1498" s="19">
        <f t="shared" si="117"/>
        <v>0</v>
      </c>
      <c r="O1498" s="66" t="b">
        <f t="shared" si="118"/>
        <v>1</v>
      </c>
      <c r="P1498" s="67">
        <f t="shared" si="119"/>
        <v>72</v>
      </c>
    </row>
    <row r="1499" spans="1:16" x14ac:dyDescent="0.45">
      <c r="A1499" s="90" t="s">
        <v>81</v>
      </c>
      <c r="B1499" s="90" t="s">
        <v>820</v>
      </c>
      <c r="C1499" s="90" t="s">
        <v>34</v>
      </c>
      <c r="D1499" s="91">
        <v>36</v>
      </c>
      <c r="E1499" s="91">
        <v>20</v>
      </c>
      <c r="F1499" s="92">
        <v>2</v>
      </c>
      <c r="G1499" s="92">
        <v>13</v>
      </c>
      <c r="H1499" s="68">
        <f t="array" ref="H1499">INDEX('Нормативные затраты по МЗ'!$C$2:$C$132,MATCH(A1499&amp;C1499,'Нормативные затраты по МЗ'!$A$2:$A$132&amp;'Нормативные затраты по МЗ'!$B$2:$B$132,0))</f>
        <v>141.06</v>
      </c>
      <c r="I1499" s="3">
        <f>HLOOKUP($C1499,'Параметры ПФ'!$F$3:$K$4,2,FALSE)</f>
        <v>155.04</v>
      </c>
      <c r="J1499" s="3">
        <f t="shared" si="115"/>
        <v>5642.4</v>
      </c>
      <c r="K1499" s="4">
        <f>IF(J1499&lt;'Параметры ПФ'!$N$7+0.01,'Стандартные программы'!J1499,ROUNDDOWN('Параметры ПФ'!$N$7/IF(H1499=0,I1499,IF(I1499&gt;H1499,H1499,I1499)),0)*IF(H1499=0,I1499,IF(I1499&gt;H1499,H1499,I1499)))</f>
        <v>5642.4</v>
      </c>
      <c r="L1499" s="3">
        <f t="shared" si="116"/>
        <v>73351.199999999997</v>
      </c>
      <c r="M1499" s="25">
        <f>IF(J1499&lt;'Параметры ПФ'!$N$7+0.01,E1499*F1499*G1499,ROUNDDOWN('Параметры ПФ'!$N$7/IF(H1499=0,I1499,IF(I1499&gt;H1499,H1499,I1499)),0)*G1499)</f>
        <v>520</v>
      </c>
      <c r="N1499" s="19">
        <f t="shared" si="117"/>
        <v>0</v>
      </c>
      <c r="O1499" s="66" t="b">
        <f t="shared" si="118"/>
        <v>1</v>
      </c>
      <c r="P1499" s="67">
        <f t="shared" si="119"/>
        <v>72</v>
      </c>
    </row>
    <row r="1500" spans="1:16" x14ac:dyDescent="0.45">
      <c r="A1500" s="90" t="s">
        <v>81</v>
      </c>
      <c r="B1500" s="90" t="s">
        <v>822</v>
      </c>
      <c r="C1500" s="90" t="s">
        <v>34</v>
      </c>
      <c r="D1500" s="91">
        <v>36</v>
      </c>
      <c r="E1500" s="91">
        <v>20</v>
      </c>
      <c r="F1500" s="92">
        <v>2</v>
      </c>
      <c r="G1500" s="92">
        <v>13</v>
      </c>
      <c r="H1500" s="68">
        <f t="array" ref="H1500">INDEX('Нормативные затраты по МЗ'!$C$2:$C$132,MATCH(A1500&amp;C1500,'Нормативные затраты по МЗ'!$A$2:$A$132&amp;'Нормативные затраты по МЗ'!$B$2:$B$132,0))</f>
        <v>141.06</v>
      </c>
      <c r="I1500" s="3">
        <f>HLOOKUP($C1500,'Параметры ПФ'!$F$3:$K$4,2,FALSE)</f>
        <v>155.04</v>
      </c>
      <c r="J1500" s="3">
        <f t="shared" si="115"/>
        <v>5642.4</v>
      </c>
      <c r="K1500" s="4">
        <f>IF(J1500&lt;'Параметры ПФ'!$N$7+0.01,'Стандартные программы'!J1500,ROUNDDOWN('Параметры ПФ'!$N$7/IF(H1500=0,I1500,IF(I1500&gt;H1500,H1500,I1500)),0)*IF(H1500=0,I1500,IF(I1500&gt;H1500,H1500,I1500)))</f>
        <v>5642.4</v>
      </c>
      <c r="L1500" s="3">
        <f t="shared" si="116"/>
        <v>73351.199999999997</v>
      </c>
      <c r="M1500" s="25">
        <f>IF(J1500&lt;'Параметры ПФ'!$N$7+0.01,E1500*F1500*G1500,ROUNDDOWN('Параметры ПФ'!$N$7/IF(H1500=0,I1500,IF(I1500&gt;H1500,H1500,I1500)),0)*G1500)</f>
        <v>520</v>
      </c>
      <c r="N1500" s="19">
        <f t="shared" si="117"/>
        <v>0</v>
      </c>
      <c r="O1500" s="66" t="b">
        <f t="shared" si="118"/>
        <v>1</v>
      </c>
      <c r="P1500" s="67">
        <f t="shared" si="119"/>
        <v>72</v>
      </c>
    </row>
    <row r="1501" spans="1:16" x14ac:dyDescent="0.45">
      <c r="A1501" s="90" t="s">
        <v>81</v>
      </c>
      <c r="B1501" s="90" t="s">
        <v>824</v>
      </c>
      <c r="C1501" s="90" t="s">
        <v>34</v>
      </c>
      <c r="D1501" s="91">
        <v>36</v>
      </c>
      <c r="E1501" s="91">
        <v>20</v>
      </c>
      <c r="F1501" s="92">
        <v>2</v>
      </c>
      <c r="G1501" s="92">
        <v>15</v>
      </c>
      <c r="H1501" s="68">
        <f t="array" ref="H1501">INDEX('Нормативные затраты по МЗ'!$C$2:$C$132,MATCH(A1501&amp;C1501,'Нормативные затраты по МЗ'!$A$2:$A$132&amp;'Нормативные затраты по МЗ'!$B$2:$B$132,0))</f>
        <v>141.06</v>
      </c>
      <c r="I1501" s="3">
        <f>HLOOKUP($C1501,'Параметры ПФ'!$F$3:$K$4,2,FALSE)</f>
        <v>155.04</v>
      </c>
      <c r="J1501" s="3">
        <f t="shared" si="115"/>
        <v>5642.4</v>
      </c>
      <c r="K1501" s="4">
        <f>IF(J1501&lt;'Параметры ПФ'!$N$7+0.01,'Стандартные программы'!J1501,ROUNDDOWN('Параметры ПФ'!$N$7/IF(H1501=0,I1501,IF(I1501&gt;H1501,H1501,I1501)),0)*IF(H1501=0,I1501,IF(I1501&gt;H1501,H1501,I1501)))</f>
        <v>5642.4</v>
      </c>
      <c r="L1501" s="3">
        <f t="shared" si="116"/>
        <v>84636</v>
      </c>
      <c r="M1501" s="25">
        <f>IF(J1501&lt;'Параметры ПФ'!$N$7+0.01,E1501*F1501*G1501,ROUNDDOWN('Параметры ПФ'!$N$7/IF(H1501=0,I1501,IF(I1501&gt;H1501,H1501,I1501)),0)*G1501)</f>
        <v>600</v>
      </c>
      <c r="N1501" s="19">
        <f t="shared" si="117"/>
        <v>0</v>
      </c>
      <c r="O1501" s="66" t="b">
        <f t="shared" si="118"/>
        <v>1</v>
      </c>
      <c r="P1501" s="67">
        <f t="shared" si="119"/>
        <v>72</v>
      </c>
    </row>
    <row r="1502" spans="1:16" x14ac:dyDescent="0.45">
      <c r="A1502" s="90" t="s">
        <v>81</v>
      </c>
      <c r="B1502" s="90" t="s">
        <v>826</v>
      </c>
      <c r="C1502" s="90" t="s">
        <v>34</v>
      </c>
      <c r="D1502" s="91">
        <v>36</v>
      </c>
      <c r="E1502" s="91">
        <v>20</v>
      </c>
      <c r="F1502" s="92">
        <v>2</v>
      </c>
      <c r="G1502" s="92">
        <v>13</v>
      </c>
      <c r="H1502" s="68">
        <f t="array" ref="H1502">INDEX('Нормативные затраты по МЗ'!$C$2:$C$132,MATCH(A1502&amp;C1502,'Нормативные затраты по МЗ'!$A$2:$A$132&amp;'Нормативные затраты по МЗ'!$B$2:$B$132,0))</f>
        <v>141.06</v>
      </c>
      <c r="I1502" s="3">
        <f>HLOOKUP($C1502,'Параметры ПФ'!$F$3:$K$4,2,FALSE)</f>
        <v>155.04</v>
      </c>
      <c r="J1502" s="3">
        <f t="shared" si="115"/>
        <v>5642.4</v>
      </c>
      <c r="K1502" s="4">
        <f>IF(J1502&lt;'Параметры ПФ'!$N$7+0.01,'Стандартные программы'!J1502,ROUNDDOWN('Параметры ПФ'!$N$7/IF(H1502=0,I1502,IF(I1502&gt;H1502,H1502,I1502)),0)*IF(H1502=0,I1502,IF(I1502&gt;H1502,H1502,I1502)))</f>
        <v>5642.4</v>
      </c>
      <c r="L1502" s="3">
        <f t="shared" si="116"/>
        <v>73351.199999999997</v>
      </c>
      <c r="M1502" s="25">
        <f>IF(J1502&lt;'Параметры ПФ'!$N$7+0.01,E1502*F1502*G1502,ROUNDDOWN('Параметры ПФ'!$N$7/IF(H1502=0,I1502,IF(I1502&gt;H1502,H1502,I1502)),0)*G1502)</f>
        <v>520</v>
      </c>
      <c r="N1502" s="19">
        <f t="shared" si="117"/>
        <v>0</v>
      </c>
      <c r="O1502" s="66" t="b">
        <f t="shared" si="118"/>
        <v>1</v>
      </c>
      <c r="P1502" s="67">
        <f t="shared" si="119"/>
        <v>72</v>
      </c>
    </row>
    <row r="1503" spans="1:16" x14ac:dyDescent="0.45">
      <c r="A1503" s="90" t="s">
        <v>81</v>
      </c>
      <c r="B1503" s="90" t="s">
        <v>828</v>
      </c>
      <c r="C1503" s="90" t="s">
        <v>34</v>
      </c>
      <c r="D1503" s="91">
        <v>36</v>
      </c>
      <c r="E1503" s="91">
        <v>20</v>
      </c>
      <c r="F1503" s="92">
        <v>2</v>
      </c>
      <c r="G1503" s="92">
        <v>15</v>
      </c>
      <c r="H1503" s="68">
        <f t="array" ref="H1503">INDEX('Нормативные затраты по МЗ'!$C$2:$C$132,MATCH(A1503&amp;C1503,'Нормативные затраты по МЗ'!$A$2:$A$132&amp;'Нормативные затраты по МЗ'!$B$2:$B$132,0))</f>
        <v>141.06</v>
      </c>
      <c r="I1503" s="3">
        <f>HLOOKUP($C1503,'Параметры ПФ'!$F$3:$K$4,2,FALSE)</f>
        <v>155.04</v>
      </c>
      <c r="J1503" s="3">
        <f t="shared" si="115"/>
        <v>5642.4</v>
      </c>
      <c r="K1503" s="4">
        <f>IF(J1503&lt;'Параметры ПФ'!$N$7+0.01,'Стандартные программы'!J1503,ROUNDDOWN('Параметры ПФ'!$N$7/IF(H1503=0,I1503,IF(I1503&gt;H1503,H1503,I1503)),0)*IF(H1503=0,I1503,IF(I1503&gt;H1503,H1503,I1503)))</f>
        <v>5642.4</v>
      </c>
      <c r="L1503" s="3">
        <f t="shared" si="116"/>
        <v>84636</v>
      </c>
      <c r="M1503" s="25">
        <f>IF(J1503&lt;'Параметры ПФ'!$N$7+0.01,E1503*F1503*G1503,ROUNDDOWN('Параметры ПФ'!$N$7/IF(H1503=0,I1503,IF(I1503&gt;H1503,H1503,I1503)),0)*G1503)</f>
        <v>600</v>
      </c>
      <c r="N1503" s="19">
        <f t="shared" si="117"/>
        <v>0</v>
      </c>
      <c r="O1503" s="66" t="b">
        <f t="shared" si="118"/>
        <v>1</v>
      </c>
      <c r="P1503" s="67">
        <f t="shared" si="119"/>
        <v>72</v>
      </c>
    </row>
    <row r="1504" spans="1:16" x14ac:dyDescent="0.45">
      <c r="A1504" s="90" t="s">
        <v>81</v>
      </c>
      <c r="B1504" s="90" t="s">
        <v>830</v>
      </c>
      <c r="C1504" s="90" t="s">
        <v>34</v>
      </c>
      <c r="D1504" s="91">
        <v>36</v>
      </c>
      <c r="E1504" s="91">
        <v>20</v>
      </c>
      <c r="F1504" s="92">
        <v>2</v>
      </c>
      <c r="G1504" s="92">
        <v>13</v>
      </c>
      <c r="H1504" s="68">
        <f t="array" ref="H1504">INDEX('Нормативные затраты по МЗ'!$C$2:$C$132,MATCH(A1504&amp;C1504,'Нормативные затраты по МЗ'!$A$2:$A$132&amp;'Нормативные затраты по МЗ'!$B$2:$B$132,0))</f>
        <v>141.06</v>
      </c>
      <c r="I1504" s="3">
        <f>HLOOKUP($C1504,'Параметры ПФ'!$F$3:$K$4,2,FALSE)</f>
        <v>155.04</v>
      </c>
      <c r="J1504" s="3">
        <f t="shared" si="115"/>
        <v>5642.4</v>
      </c>
      <c r="K1504" s="4">
        <f>IF(J1504&lt;'Параметры ПФ'!$N$7+0.01,'Стандартные программы'!J1504,ROUNDDOWN('Параметры ПФ'!$N$7/IF(H1504=0,I1504,IF(I1504&gt;H1504,H1504,I1504)),0)*IF(H1504=0,I1504,IF(I1504&gt;H1504,H1504,I1504)))</f>
        <v>5642.4</v>
      </c>
      <c r="L1504" s="3">
        <f t="shared" si="116"/>
        <v>73351.199999999997</v>
      </c>
      <c r="M1504" s="25">
        <f>IF(J1504&lt;'Параметры ПФ'!$N$7+0.01,E1504*F1504*G1504,ROUNDDOWN('Параметры ПФ'!$N$7/IF(H1504=0,I1504,IF(I1504&gt;H1504,H1504,I1504)),0)*G1504)</f>
        <v>520</v>
      </c>
      <c r="N1504" s="19">
        <f t="shared" si="117"/>
        <v>0</v>
      </c>
      <c r="O1504" s="66" t="b">
        <f t="shared" si="118"/>
        <v>1</v>
      </c>
      <c r="P1504" s="67">
        <f t="shared" si="119"/>
        <v>72</v>
      </c>
    </row>
    <row r="1505" spans="1:16" x14ac:dyDescent="0.45">
      <c r="A1505" s="90" t="s">
        <v>81</v>
      </c>
      <c r="B1505" s="90" t="s">
        <v>832</v>
      </c>
      <c r="C1505" s="90" t="s">
        <v>34</v>
      </c>
      <c r="D1505" s="91">
        <v>36</v>
      </c>
      <c r="E1505" s="91">
        <v>20</v>
      </c>
      <c r="F1505" s="92">
        <v>2</v>
      </c>
      <c r="G1505" s="92">
        <v>13</v>
      </c>
      <c r="H1505" s="68">
        <f t="array" ref="H1505">INDEX('Нормативные затраты по МЗ'!$C$2:$C$132,MATCH(A1505&amp;C1505,'Нормативные затраты по МЗ'!$A$2:$A$132&amp;'Нормативные затраты по МЗ'!$B$2:$B$132,0))</f>
        <v>141.06</v>
      </c>
      <c r="I1505" s="3">
        <f>HLOOKUP($C1505,'Параметры ПФ'!$F$3:$K$4,2,FALSE)</f>
        <v>155.04</v>
      </c>
      <c r="J1505" s="3">
        <f t="shared" si="115"/>
        <v>5642.4</v>
      </c>
      <c r="K1505" s="4">
        <f>IF(J1505&lt;'Параметры ПФ'!$N$7+0.01,'Стандартные программы'!J1505,ROUNDDOWN('Параметры ПФ'!$N$7/IF(H1505=0,I1505,IF(I1505&gt;H1505,H1505,I1505)),0)*IF(H1505=0,I1505,IF(I1505&gt;H1505,H1505,I1505)))</f>
        <v>5642.4</v>
      </c>
      <c r="L1505" s="3">
        <f t="shared" si="116"/>
        <v>73351.199999999997</v>
      </c>
      <c r="M1505" s="25">
        <f>IF(J1505&lt;'Параметры ПФ'!$N$7+0.01,E1505*F1505*G1505,ROUNDDOWN('Параметры ПФ'!$N$7/IF(H1505=0,I1505,IF(I1505&gt;H1505,H1505,I1505)),0)*G1505)</f>
        <v>520</v>
      </c>
      <c r="N1505" s="19">
        <f t="shared" si="117"/>
        <v>0</v>
      </c>
      <c r="O1505" s="66" t="b">
        <f t="shared" si="118"/>
        <v>1</v>
      </c>
      <c r="P1505" s="67">
        <f t="shared" si="119"/>
        <v>72</v>
      </c>
    </row>
    <row r="1506" spans="1:16" x14ac:dyDescent="0.45">
      <c r="A1506" s="90" t="s">
        <v>81</v>
      </c>
      <c r="B1506" s="90" t="s">
        <v>834</v>
      </c>
      <c r="C1506" s="90" t="s">
        <v>34</v>
      </c>
      <c r="D1506" s="91">
        <v>36</v>
      </c>
      <c r="E1506" s="91">
        <v>20</v>
      </c>
      <c r="F1506" s="92">
        <v>2</v>
      </c>
      <c r="G1506" s="92">
        <v>13</v>
      </c>
      <c r="H1506" s="68">
        <f t="array" ref="H1506">INDEX('Нормативные затраты по МЗ'!$C$2:$C$132,MATCH(A1506&amp;C1506,'Нормативные затраты по МЗ'!$A$2:$A$132&amp;'Нормативные затраты по МЗ'!$B$2:$B$132,0))</f>
        <v>141.06</v>
      </c>
      <c r="I1506" s="3">
        <f>HLOOKUP($C1506,'Параметры ПФ'!$F$3:$K$4,2,FALSE)</f>
        <v>155.04</v>
      </c>
      <c r="J1506" s="3">
        <f t="shared" si="115"/>
        <v>5642.4</v>
      </c>
      <c r="K1506" s="4">
        <f>IF(J1506&lt;'Параметры ПФ'!$N$7+0.01,'Стандартные программы'!J1506,ROUNDDOWN('Параметры ПФ'!$N$7/IF(H1506=0,I1506,IF(I1506&gt;H1506,H1506,I1506)),0)*IF(H1506=0,I1506,IF(I1506&gt;H1506,H1506,I1506)))</f>
        <v>5642.4</v>
      </c>
      <c r="L1506" s="3">
        <f t="shared" si="116"/>
        <v>73351.199999999997</v>
      </c>
      <c r="M1506" s="25">
        <f>IF(J1506&lt;'Параметры ПФ'!$N$7+0.01,E1506*F1506*G1506,ROUNDDOWN('Параметры ПФ'!$N$7/IF(H1506=0,I1506,IF(I1506&gt;H1506,H1506,I1506)),0)*G1506)</f>
        <v>520</v>
      </c>
      <c r="N1506" s="19">
        <f t="shared" si="117"/>
        <v>0</v>
      </c>
      <c r="O1506" s="66" t="b">
        <f t="shared" si="118"/>
        <v>1</v>
      </c>
      <c r="P1506" s="67">
        <f t="shared" si="119"/>
        <v>72</v>
      </c>
    </row>
    <row r="1507" spans="1:16" x14ac:dyDescent="0.45">
      <c r="A1507" s="90" t="s">
        <v>81</v>
      </c>
      <c r="B1507" s="90" t="s">
        <v>836</v>
      </c>
      <c r="C1507" s="90" t="s">
        <v>34</v>
      </c>
      <c r="D1507" s="91">
        <v>36</v>
      </c>
      <c r="E1507" s="91">
        <v>20</v>
      </c>
      <c r="F1507" s="92">
        <v>2</v>
      </c>
      <c r="G1507" s="92">
        <v>14</v>
      </c>
      <c r="H1507" s="68">
        <f t="array" ref="H1507">INDEX('Нормативные затраты по МЗ'!$C$2:$C$132,MATCH(A1507&amp;C1507,'Нормативные затраты по МЗ'!$A$2:$A$132&amp;'Нормативные затраты по МЗ'!$B$2:$B$132,0))</f>
        <v>141.06</v>
      </c>
      <c r="I1507" s="3">
        <f>HLOOKUP($C1507,'Параметры ПФ'!$F$3:$K$4,2,FALSE)</f>
        <v>155.04</v>
      </c>
      <c r="J1507" s="3">
        <f t="shared" si="115"/>
        <v>5642.4</v>
      </c>
      <c r="K1507" s="4">
        <f>IF(J1507&lt;'Параметры ПФ'!$N$7+0.01,'Стандартные программы'!J1507,ROUNDDOWN('Параметры ПФ'!$N$7/IF(H1507=0,I1507,IF(I1507&gt;H1507,H1507,I1507)),0)*IF(H1507=0,I1507,IF(I1507&gt;H1507,H1507,I1507)))</f>
        <v>5642.4</v>
      </c>
      <c r="L1507" s="3">
        <f t="shared" si="116"/>
        <v>78993.600000000006</v>
      </c>
      <c r="M1507" s="25">
        <f>IF(J1507&lt;'Параметры ПФ'!$N$7+0.01,E1507*F1507*G1507,ROUNDDOWN('Параметры ПФ'!$N$7/IF(H1507=0,I1507,IF(I1507&gt;H1507,H1507,I1507)),0)*G1507)</f>
        <v>560</v>
      </c>
      <c r="N1507" s="19">
        <f t="shared" si="117"/>
        <v>0</v>
      </c>
      <c r="O1507" s="66" t="b">
        <f t="shared" si="118"/>
        <v>1</v>
      </c>
      <c r="P1507" s="67">
        <f t="shared" si="119"/>
        <v>72</v>
      </c>
    </row>
    <row r="1508" spans="1:16" x14ac:dyDescent="0.45">
      <c r="A1508" s="90" t="s">
        <v>81</v>
      </c>
      <c r="B1508" s="90" t="s">
        <v>838</v>
      </c>
      <c r="C1508" s="90" t="s">
        <v>34</v>
      </c>
      <c r="D1508" s="91">
        <v>36</v>
      </c>
      <c r="E1508" s="91">
        <v>20</v>
      </c>
      <c r="F1508" s="92">
        <v>2</v>
      </c>
      <c r="G1508" s="92">
        <v>13</v>
      </c>
      <c r="H1508" s="68">
        <f t="array" ref="H1508">INDEX('Нормативные затраты по МЗ'!$C$2:$C$132,MATCH(A1508&amp;C1508,'Нормативные затраты по МЗ'!$A$2:$A$132&amp;'Нормативные затраты по МЗ'!$B$2:$B$132,0))</f>
        <v>141.06</v>
      </c>
      <c r="I1508" s="3">
        <f>HLOOKUP($C1508,'Параметры ПФ'!$F$3:$K$4,2,FALSE)</f>
        <v>155.04</v>
      </c>
      <c r="J1508" s="3">
        <f t="shared" si="115"/>
        <v>5642.4</v>
      </c>
      <c r="K1508" s="4">
        <f>IF(J1508&lt;'Параметры ПФ'!$N$7+0.01,'Стандартные программы'!J1508,ROUNDDOWN('Параметры ПФ'!$N$7/IF(H1508=0,I1508,IF(I1508&gt;H1508,H1508,I1508)),0)*IF(H1508=0,I1508,IF(I1508&gt;H1508,H1508,I1508)))</f>
        <v>5642.4</v>
      </c>
      <c r="L1508" s="3">
        <f t="shared" si="116"/>
        <v>73351.199999999997</v>
      </c>
      <c r="M1508" s="25">
        <f>IF(J1508&lt;'Параметры ПФ'!$N$7+0.01,E1508*F1508*G1508,ROUNDDOWN('Параметры ПФ'!$N$7/IF(H1508=0,I1508,IF(I1508&gt;H1508,H1508,I1508)),0)*G1508)</f>
        <v>520</v>
      </c>
      <c r="N1508" s="19">
        <f t="shared" si="117"/>
        <v>0</v>
      </c>
      <c r="O1508" s="66" t="b">
        <f t="shared" si="118"/>
        <v>1</v>
      </c>
      <c r="P1508" s="67">
        <f t="shared" si="119"/>
        <v>72</v>
      </c>
    </row>
    <row r="1509" spans="1:16" x14ac:dyDescent="0.45">
      <c r="A1509" s="90" t="s">
        <v>81</v>
      </c>
      <c r="B1509" s="90" t="s">
        <v>840</v>
      </c>
      <c r="C1509" s="90" t="s">
        <v>34</v>
      </c>
      <c r="D1509" s="91">
        <v>36</v>
      </c>
      <c r="E1509" s="91">
        <v>20</v>
      </c>
      <c r="F1509" s="92">
        <v>2</v>
      </c>
      <c r="G1509" s="92">
        <v>13</v>
      </c>
      <c r="H1509" s="68">
        <f t="array" ref="H1509">INDEX('Нормативные затраты по МЗ'!$C$2:$C$132,MATCH(A1509&amp;C1509,'Нормативные затраты по МЗ'!$A$2:$A$132&amp;'Нормативные затраты по МЗ'!$B$2:$B$132,0))</f>
        <v>141.06</v>
      </c>
      <c r="I1509" s="3">
        <f>HLOOKUP($C1509,'Параметры ПФ'!$F$3:$K$4,2,FALSE)</f>
        <v>155.04</v>
      </c>
      <c r="J1509" s="3">
        <f t="shared" si="115"/>
        <v>5642.4</v>
      </c>
      <c r="K1509" s="4">
        <f>IF(J1509&lt;'Параметры ПФ'!$N$7+0.01,'Стандартные программы'!J1509,ROUNDDOWN('Параметры ПФ'!$N$7/IF(H1509=0,I1509,IF(I1509&gt;H1509,H1509,I1509)),0)*IF(H1509=0,I1509,IF(I1509&gt;H1509,H1509,I1509)))</f>
        <v>5642.4</v>
      </c>
      <c r="L1509" s="3">
        <f t="shared" si="116"/>
        <v>73351.199999999997</v>
      </c>
      <c r="M1509" s="25">
        <f>IF(J1509&lt;'Параметры ПФ'!$N$7+0.01,E1509*F1509*G1509,ROUNDDOWN('Параметры ПФ'!$N$7/IF(H1509=0,I1509,IF(I1509&gt;H1509,H1509,I1509)),0)*G1509)</f>
        <v>520</v>
      </c>
      <c r="N1509" s="19">
        <f t="shared" si="117"/>
        <v>0</v>
      </c>
      <c r="O1509" s="66" t="b">
        <f t="shared" si="118"/>
        <v>1</v>
      </c>
      <c r="P1509" s="67">
        <f t="shared" si="119"/>
        <v>72</v>
      </c>
    </row>
    <row r="1510" spans="1:16" x14ac:dyDescent="0.45">
      <c r="A1510" s="90" t="s">
        <v>81</v>
      </c>
      <c r="B1510" s="90" t="s">
        <v>842</v>
      </c>
      <c r="C1510" s="90" t="s">
        <v>34</v>
      </c>
      <c r="D1510" s="91">
        <v>36</v>
      </c>
      <c r="E1510" s="91">
        <v>20</v>
      </c>
      <c r="F1510" s="92">
        <v>2</v>
      </c>
      <c r="G1510" s="92">
        <v>13</v>
      </c>
      <c r="H1510" s="68">
        <f t="array" ref="H1510">INDEX('Нормативные затраты по МЗ'!$C$2:$C$132,MATCH(A1510&amp;C1510,'Нормативные затраты по МЗ'!$A$2:$A$132&amp;'Нормативные затраты по МЗ'!$B$2:$B$132,0))</f>
        <v>141.06</v>
      </c>
      <c r="I1510" s="3">
        <f>HLOOKUP($C1510,'Параметры ПФ'!$F$3:$K$4,2,FALSE)</f>
        <v>155.04</v>
      </c>
      <c r="J1510" s="3">
        <f t="shared" si="115"/>
        <v>5642.4</v>
      </c>
      <c r="K1510" s="4">
        <f>IF(J1510&lt;'Параметры ПФ'!$N$7+0.01,'Стандартные программы'!J1510,ROUNDDOWN('Параметры ПФ'!$N$7/IF(H1510=0,I1510,IF(I1510&gt;H1510,H1510,I1510)),0)*IF(H1510=0,I1510,IF(I1510&gt;H1510,H1510,I1510)))</f>
        <v>5642.4</v>
      </c>
      <c r="L1510" s="3">
        <f t="shared" si="116"/>
        <v>73351.199999999997</v>
      </c>
      <c r="M1510" s="25">
        <f>IF(J1510&lt;'Параметры ПФ'!$N$7+0.01,E1510*F1510*G1510,ROUNDDOWN('Параметры ПФ'!$N$7/IF(H1510=0,I1510,IF(I1510&gt;H1510,H1510,I1510)),0)*G1510)</f>
        <v>520</v>
      </c>
      <c r="N1510" s="19">
        <f t="shared" si="117"/>
        <v>0</v>
      </c>
      <c r="O1510" s="66" t="b">
        <f t="shared" si="118"/>
        <v>1</v>
      </c>
      <c r="P1510" s="67">
        <f t="shared" si="119"/>
        <v>72</v>
      </c>
    </row>
    <row r="1511" spans="1:16" x14ac:dyDescent="0.45">
      <c r="A1511" s="90" t="s">
        <v>81</v>
      </c>
      <c r="B1511" s="90" t="s">
        <v>844</v>
      </c>
      <c r="C1511" s="90" t="s">
        <v>34</v>
      </c>
      <c r="D1511" s="91">
        <v>36</v>
      </c>
      <c r="E1511" s="91">
        <v>20</v>
      </c>
      <c r="F1511" s="92">
        <v>2</v>
      </c>
      <c r="G1511" s="92">
        <v>14</v>
      </c>
      <c r="H1511" s="68">
        <f t="array" ref="H1511">INDEX('Нормативные затраты по МЗ'!$C$2:$C$132,MATCH(A1511&amp;C1511,'Нормативные затраты по МЗ'!$A$2:$A$132&amp;'Нормативные затраты по МЗ'!$B$2:$B$132,0))</f>
        <v>141.06</v>
      </c>
      <c r="I1511" s="3">
        <f>HLOOKUP($C1511,'Параметры ПФ'!$F$3:$K$4,2,FALSE)</f>
        <v>155.04</v>
      </c>
      <c r="J1511" s="3">
        <f t="shared" si="115"/>
        <v>5642.4</v>
      </c>
      <c r="K1511" s="4">
        <f>IF(J1511&lt;'Параметры ПФ'!$N$7+0.01,'Стандартные программы'!J1511,ROUNDDOWN('Параметры ПФ'!$N$7/IF(H1511=0,I1511,IF(I1511&gt;H1511,H1511,I1511)),0)*IF(H1511=0,I1511,IF(I1511&gt;H1511,H1511,I1511)))</f>
        <v>5642.4</v>
      </c>
      <c r="L1511" s="3">
        <f t="shared" si="116"/>
        <v>78993.600000000006</v>
      </c>
      <c r="M1511" s="25">
        <f>IF(J1511&lt;'Параметры ПФ'!$N$7+0.01,E1511*F1511*G1511,ROUNDDOWN('Параметры ПФ'!$N$7/IF(H1511=0,I1511,IF(I1511&gt;H1511,H1511,I1511)),0)*G1511)</f>
        <v>560</v>
      </c>
      <c r="N1511" s="19">
        <f t="shared" si="117"/>
        <v>0</v>
      </c>
      <c r="O1511" s="66" t="b">
        <f t="shared" si="118"/>
        <v>1</v>
      </c>
      <c r="P1511" s="67">
        <f t="shared" si="119"/>
        <v>72</v>
      </c>
    </row>
    <row r="1512" spans="1:16" x14ac:dyDescent="0.45">
      <c r="A1512" s="90" t="s">
        <v>81</v>
      </c>
      <c r="B1512" s="90" t="s">
        <v>846</v>
      </c>
      <c r="C1512" s="90" t="s">
        <v>34</v>
      </c>
      <c r="D1512" s="91">
        <v>36</v>
      </c>
      <c r="E1512" s="91">
        <v>20</v>
      </c>
      <c r="F1512" s="92">
        <v>2</v>
      </c>
      <c r="G1512" s="92">
        <v>13</v>
      </c>
      <c r="H1512" s="68">
        <f t="array" ref="H1512">INDEX('Нормативные затраты по МЗ'!$C$2:$C$132,MATCH(A1512&amp;C1512,'Нормативные затраты по МЗ'!$A$2:$A$132&amp;'Нормативные затраты по МЗ'!$B$2:$B$132,0))</f>
        <v>141.06</v>
      </c>
      <c r="I1512" s="3">
        <f>HLOOKUP($C1512,'Параметры ПФ'!$F$3:$K$4,2,FALSE)</f>
        <v>155.04</v>
      </c>
      <c r="J1512" s="3">
        <f t="shared" si="115"/>
        <v>5642.4</v>
      </c>
      <c r="K1512" s="4">
        <f>IF(J1512&lt;'Параметры ПФ'!$N$7+0.01,'Стандартные программы'!J1512,ROUNDDOWN('Параметры ПФ'!$N$7/IF(H1512=0,I1512,IF(I1512&gt;H1512,H1512,I1512)),0)*IF(H1512=0,I1512,IF(I1512&gt;H1512,H1512,I1512)))</f>
        <v>5642.4</v>
      </c>
      <c r="L1512" s="3">
        <f t="shared" si="116"/>
        <v>73351.199999999997</v>
      </c>
      <c r="M1512" s="25">
        <f>IF(J1512&lt;'Параметры ПФ'!$N$7+0.01,E1512*F1512*G1512,ROUNDDOWN('Параметры ПФ'!$N$7/IF(H1512=0,I1512,IF(I1512&gt;H1512,H1512,I1512)),0)*G1512)</f>
        <v>520</v>
      </c>
      <c r="N1512" s="19">
        <f t="shared" si="117"/>
        <v>0</v>
      </c>
      <c r="O1512" s="66" t="b">
        <f t="shared" si="118"/>
        <v>1</v>
      </c>
      <c r="P1512" s="67">
        <f t="shared" si="119"/>
        <v>72</v>
      </c>
    </row>
    <row r="1513" spans="1:16" x14ac:dyDescent="0.45">
      <c r="A1513" s="90" t="s">
        <v>81</v>
      </c>
      <c r="B1513" s="90" t="s">
        <v>848</v>
      </c>
      <c r="C1513" s="90" t="s">
        <v>34</v>
      </c>
      <c r="D1513" s="91">
        <v>36</v>
      </c>
      <c r="E1513" s="91">
        <v>20</v>
      </c>
      <c r="F1513" s="92">
        <v>2</v>
      </c>
      <c r="G1513" s="92">
        <v>13</v>
      </c>
      <c r="H1513" s="68">
        <f t="array" ref="H1513">INDEX('Нормативные затраты по МЗ'!$C$2:$C$132,MATCH(A1513&amp;C1513,'Нормативные затраты по МЗ'!$A$2:$A$132&amp;'Нормативные затраты по МЗ'!$B$2:$B$132,0))</f>
        <v>141.06</v>
      </c>
      <c r="I1513" s="3">
        <f>HLOOKUP($C1513,'Параметры ПФ'!$F$3:$K$4,2,FALSE)</f>
        <v>155.04</v>
      </c>
      <c r="J1513" s="3">
        <f t="shared" si="115"/>
        <v>5642.4</v>
      </c>
      <c r="K1513" s="4">
        <f>IF(J1513&lt;'Параметры ПФ'!$N$7+0.01,'Стандартные программы'!J1513,ROUNDDOWN('Параметры ПФ'!$N$7/IF(H1513=0,I1513,IF(I1513&gt;H1513,H1513,I1513)),0)*IF(H1513=0,I1513,IF(I1513&gt;H1513,H1513,I1513)))</f>
        <v>5642.4</v>
      </c>
      <c r="L1513" s="3">
        <f t="shared" si="116"/>
        <v>73351.199999999997</v>
      </c>
      <c r="M1513" s="25">
        <f>IF(J1513&lt;'Параметры ПФ'!$N$7+0.01,E1513*F1513*G1513,ROUNDDOWN('Параметры ПФ'!$N$7/IF(H1513=0,I1513,IF(I1513&gt;H1513,H1513,I1513)),0)*G1513)</f>
        <v>520</v>
      </c>
      <c r="N1513" s="19">
        <f t="shared" si="117"/>
        <v>0</v>
      </c>
      <c r="O1513" s="66" t="b">
        <f t="shared" si="118"/>
        <v>1</v>
      </c>
      <c r="P1513" s="67">
        <f t="shared" si="119"/>
        <v>72</v>
      </c>
    </row>
    <row r="1514" spans="1:16" x14ac:dyDescent="0.45">
      <c r="A1514" s="90" t="s">
        <v>81</v>
      </c>
      <c r="B1514" s="90" t="s">
        <v>850</v>
      </c>
      <c r="C1514" s="90" t="s">
        <v>34</v>
      </c>
      <c r="D1514" s="91">
        <v>36</v>
      </c>
      <c r="E1514" s="91">
        <v>20</v>
      </c>
      <c r="F1514" s="92">
        <v>2</v>
      </c>
      <c r="G1514" s="92">
        <v>13</v>
      </c>
      <c r="H1514" s="68">
        <f t="array" ref="H1514">INDEX('Нормативные затраты по МЗ'!$C$2:$C$132,MATCH(A1514&amp;C1514,'Нормативные затраты по МЗ'!$A$2:$A$132&amp;'Нормативные затраты по МЗ'!$B$2:$B$132,0))</f>
        <v>141.06</v>
      </c>
      <c r="I1514" s="3">
        <f>HLOOKUP($C1514,'Параметры ПФ'!$F$3:$K$4,2,FALSE)</f>
        <v>155.04</v>
      </c>
      <c r="J1514" s="3">
        <f t="shared" si="115"/>
        <v>5642.4</v>
      </c>
      <c r="K1514" s="4">
        <f>IF(J1514&lt;'Параметры ПФ'!$N$7+0.01,'Стандартные программы'!J1514,ROUNDDOWN('Параметры ПФ'!$N$7/IF(H1514=0,I1514,IF(I1514&gt;H1514,H1514,I1514)),0)*IF(H1514=0,I1514,IF(I1514&gt;H1514,H1514,I1514)))</f>
        <v>5642.4</v>
      </c>
      <c r="L1514" s="3">
        <f t="shared" si="116"/>
        <v>73351.199999999997</v>
      </c>
      <c r="M1514" s="25">
        <f>IF(J1514&lt;'Параметры ПФ'!$N$7+0.01,E1514*F1514*G1514,ROUNDDOWN('Параметры ПФ'!$N$7/IF(H1514=0,I1514,IF(I1514&gt;H1514,H1514,I1514)),0)*G1514)</f>
        <v>520</v>
      </c>
      <c r="N1514" s="19">
        <f t="shared" si="117"/>
        <v>0</v>
      </c>
      <c r="O1514" s="66" t="b">
        <f t="shared" si="118"/>
        <v>1</v>
      </c>
      <c r="P1514" s="67">
        <f t="shared" si="119"/>
        <v>72</v>
      </c>
    </row>
    <row r="1515" spans="1:16" x14ac:dyDescent="0.45">
      <c r="A1515" s="90" t="s">
        <v>81</v>
      </c>
      <c r="B1515" s="90" t="s">
        <v>852</v>
      </c>
      <c r="C1515" s="90" t="s">
        <v>34</v>
      </c>
      <c r="D1515" s="91">
        <v>36</v>
      </c>
      <c r="E1515" s="91">
        <v>20</v>
      </c>
      <c r="F1515" s="92">
        <v>2</v>
      </c>
      <c r="G1515" s="92">
        <v>13</v>
      </c>
      <c r="H1515" s="68">
        <f t="array" ref="H1515">INDEX('Нормативные затраты по МЗ'!$C$2:$C$132,MATCH(A1515&amp;C1515,'Нормативные затраты по МЗ'!$A$2:$A$132&amp;'Нормативные затраты по МЗ'!$B$2:$B$132,0))</f>
        <v>141.06</v>
      </c>
      <c r="I1515" s="3">
        <f>HLOOKUP($C1515,'Параметры ПФ'!$F$3:$K$4,2,FALSE)</f>
        <v>155.04</v>
      </c>
      <c r="J1515" s="3">
        <f t="shared" si="115"/>
        <v>5642.4</v>
      </c>
      <c r="K1515" s="4">
        <f>IF(J1515&lt;'Параметры ПФ'!$N$7+0.01,'Стандартные программы'!J1515,ROUNDDOWN('Параметры ПФ'!$N$7/IF(H1515=0,I1515,IF(I1515&gt;H1515,H1515,I1515)),0)*IF(H1515=0,I1515,IF(I1515&gt;H1515,H1515,I1515)))</f>
        <v>5642.4</v>
      </c>
      <c r="L1515" s="3">
        <f t="shared" si="116"/>
        <v>73351.199999999997</v>
      </c>
      <c r="M1515" s="25">
        <f>IF(J1515&lt;'Параметры ПФ'!$N$7+0.01,E1515*F1515*G1515,ROUNDDOWN('Параметры ПФ'!$N$7/IF(H1515=0,I1515,IF(I1515&gt;H1515,H1515,I1515)),0)*G1515)</f>
        <v>520</v>
      </c>
      <c r="N1515" s="19">
        <f t="shared" si="117"/>
        <v>0</v>
      </c>
      <c r="O1515" s="66" t="b">
        <f t="shared" si="118"/>
        <v>1</v>
      </c>
      <c r="P1515" s="67">
        <f t="shared" si="119"/>
        <v>72</v>
      </c>
    </row>
    <row r="1516" spans="1:16" x14ac:dyDescent="0.45">
      <c r="A1516" s="90" t="s">
        <v>81</v>
      </c>
      <c r="B1516" s="90" t="s">
        <v>854</v>
      </c>
      <c r="C1516" s="90" t="s">
        <v>34</v>
      </c>
      <c r="D1516" s="91">
        <v>36</v>
      </c>
      <c r="E1516" s="91">
        <v>20</v>
      </c>
      <c r="F1516" s="92">
        <v>2</v>
      </c>
      <c r="G1516" s="92">
        <v>13</v>
      </c>
      <c r="H1516" s="68">
        <f t="array" ref="H1516">INDEX('Нормативные затраты по МЗ'!$C$2:$C$132,MATCH(A1516&amp;C1516,'Нормативные затраты по МЗ'!$A$2:$A$132&amp;'Нормативные затраты по МЗ'!$B$2:$B$132,0))</f>
        <v>141.06</v>
      </c>
      <c r="I1516" s="3">
        <f>HLOOKUP($C1516,'Параметры ПФ'!$F$3:$K$4,2,FALSE)</f>
        <v>155.04</v>
      </c>
      <c r="J1516" s="3">
        <f t="shared" si="115"/>
        <v>5642.4</v>
      </c>
      <c r="K1516" s="4">
        <f>IF(J1516&lt;'Параметры ПФ'!$N$7+0.01,'Стандартные программы'!J1516,ROUNDDOWN('Параметры ПФ'!$N$7/IF(H1516=0,I1516,IF(I1516&gt;H1516,H1516,I1516)),0)*IF(H1516=0,I1516,IF(I1516&gt;H1516,H1516,I1516)))</f>
        <v>5642.4</v>
      </c>
      <c r="L1516" s="3">
        <f t="shared" si="116"/>
        <v>73351.199999999997</v>
      </c>
      <c r="M1516" s="25">
        <f>IF(J1516&lt;'Параметры ПФ'!$N$7+0.01,E1516*F1516*G1516,ROUNDDOWN('Параметры ПФ'!$N$7/IF(H1516=0,I1516,IF(I1516&gt;H1516,H1516,I1516)),0)*G1516)</f>
        <v>520</v>
      </c>
      <c r="N1516" s="19">
        <f t="shared" si="117"/>
        <v>0</v>
      </c>
      <c r="O1516" s="66" t="b">
        <f t="shared" si="118"/>
        <v>1</v>
      </c>
      <c r="P1516" s="67">
        <f t="shared" si="119"/>
        <v>72</v>
      </c>
    </row>
    <row r="1517" spans="1:16" x14ac:dyDescent="0.45">
      <c r="A1517" s="90" t="s">
        <v>81</v>
      </c>
      <c r="B1517" s="90" t="s">
        <v>856</v>
      </c>
      <c r="C1517" s="90" t="s">
        <v>34</v>
      </c>
      <c r="D1517" s="91">
        <v>36</v>
      </c>
      <c r="E1517" s="91">
        <v>20</v>
      </c>
      <c r="F1517" s="92">
        <v>2</v>
      </c>
      <c r="G1517" s="92">
        <v>13</v>
      </c>
      <c r="H1517" s="68">
        <f t="array" ref="H1517">INDEX('Нормативные затраты по МЗ'!$C$2:$C$132,MATCH(A1517&amp;C1517,'Нормативные затраты по МЗ'!$A$2:$A$132&amp;'Нормативные затраты по МЗ'!$B$2:$B$132,0))</f>
        <v>141.06</v>
      </c>
      <c r="I1517" s="3">
        <f>HLOOKUP($C1517,'Параметры ПФ'!$F$3:$K$4,2,FALSE)</f>
        <v>155.04</v>
      </c>
      <c r="J1517" s="3">
        <f t="shared" si="115"/>
        <v>5642.4</v>
      </c>
      <c r="K1517" s="4">
        <f>IF(J1517&lt;'Параметры ПФ'!$N$7+0.01,'Стандартные программы'!J1517,ROUNDDOWN('Параметры ПФ'!$N$7/IF(H1517=0,I1517,IF(I1517&gt;H1517,H1517,I1517)),0)*IF(H1517=0,I1517,IF(I1517&gt;H1517,H1517,I1517)))</f>
        <v>5642.4</v>
      </c>
      <c r="L1517" s="3">
        <f t="shared" si="116"/>
        <v>73351.199999999997</v>
      </c>
      <c r="M1517" s="25">
        <f>IF(J1517&lt;'Параметры ПФ'!$N$7+0.01,E1517*F1517*G1517,ROUNDDOWN('Параметры ПФ'!$N$7/IF(H1517=0,I1517,IF(I1517&gt;H1517,H1517,I1517)),0)*G1517)</f>
        <v>520</v>
      </c>
      <c r="N1517" s="19">
        <f t="shared" si="117"/>
        <v>0</v>
      </c>
      <c r="O1517" s="66" t="b">
        <f t="shared" si="118"/>
        <v>1</v>
      </c>
      <c r="P1517" s="67">
        <f t="shared" si="119"/>
        <v>72</v>
      </c>
    </row>
    <row r="1518" spans="1:16" x14ac:dyDescent="0.45">
      <c r="A1518" s="90" t="s">
        <v>81</v>
      </c>
      <c r="B1518" s="90" t="s">
        <v>862</v>
      </c>
      <c r="C1518" s="90" t="s">
        <v>34</v>
      </c>
      <c r="D1518" s="91">
        <v>36</v>
      </c>
      <c r="E1518" s="91">
        <v>20</v>
      </c>
      <c r="F1518" s="92">
        <v>2</v>
      </c>
      <c r="G1518" s="92">
        <v>15</v>
      </c>
      <c r="H1518" s="68">
        <f t="array" ref="H1518">INDEX('Нормативные затраты по МЗ'!$C$2:$C$132,MATCH(A1518&amp;C1518,'Нормативные затраты по МЗ'!$A$2:$A$132&amp;'Нормативные затраты по МЗ'!$B$2:$B$132,0))</f>
        <v>141.06</v>
      </c>
      <c r="I1518" s="3">
        <f>HLOOKUP($C1518,'Параметры ПФ'!$F$3:$K$4,2,FALSE)</f>
        <v>155.04</v>
      </c>
      <c r="J1518" s="3">
        <f t="shared" si="115"/>
        <v>5642.4</v>
      </c>
      <c r="K1518" s="4">
        <f>IF(J1518&lt;'Параметры ПФ'!$N$7+0.01,'Стандартные программы'!J1518,ROUNDDOWN('Параметры ПФ'!$N$7/IF(H1518=0,I1518,IF(I1518&gt;H1518,H1518,I1518)),0)*IF(H1518=0,I1518,IF(I1518&gt;H1518,H1518,I1518)))</f>
        <v>5642.4</v>
      </c>
      <c r="L1518" s="3">
        <f t="shared" si="116"/>
        <v>84636</v>
      </c>
      <c r="M1518" s="25">
        <f>IF(J1518&lt;'Параметры ПФ'!$N$7+0.01,E1518*F1518*G1518,ROUNDDOWN('Параметры ПФ'!$N$7/IF(H1518=0,I1518,IF(I1518&gt;H1518,H1518,I1518)),0)*G1518)</f>
        <v>600</v>
      </c>
      <c r="N1518" s="19">
        <f t="shared" si="117"/>
        <v>0</v>
      </c>
      <c r="O1518" s="66" t="b">
        <f t="shared" si="118"/>
        <v>1</v>
      </c>
      <c r="P1518" s="67">
        <f t="shared" si="119"/>
        <v>72</v>
      </c>
    </row>
    <row r="1519" spans="1:16" x14ac:dyDescent="0.45">
      <c r="A1519" s="90" t="s">
        <v>81</v>
      </c>
      <c r="B1519" s="90" t="s">
        <v>864</v>
      </c>
      <c r="C1519" s="90" t="s">
        <v>34</v>
      </c>
      <c r="D1519" s="91">
        <v>36</v>
      </c>
      <c r="E1519" s="91">
        <v>20</v>
      </c>
      <c r="F1519" s="92">
        <v>2</v>
      </c>
      <c r="G1519" s="92">
        <v>15</v>
      </c>
      <c r="H1519" s="68">
        <f t="array" ref="H1519">INDEX('Нормативные затраты по МЗ'!$C$2:$C$132,MATCH(A1519&amp;C1519,'Нормативные затраты по МЗ'!$A$2:$A$132&amp;'Нормативные затраты по МЗ'!$B$2:$B$132,0))</f>
        <v>141.06</v>
      </c>
      <c r="I1519" s="3">
        <f>HLOOKUP($C1519,'Параметры ПФ'!$F$3:$K$4,2,FALSE)</f>
        <v>155.04</v>
      </c>
      <c r="J1519" s="3">
        <f t="shared" si="115"/>
        <v>5642.4</v>
      </c>
      <c r="K1519" s="4">
        <f>IF(J1519&lt;'Параметры ПФ'!$N$7+0.01,'Стандартные программы'!J1519,ROUNDDOWN('Параметры ПФ'!$N$7/IF(H1519=0,I1519,IF(I1519&gt;H1519,H1519,I1519)),0)*IF(H1519=0,I1519,IF(I1519&gt;H1519,H1519,I1519)))</f>
        <v>5642.4</v>
      </c>
      <c r="L1519" s="3">
        <f t="shared" si="116"/>
        <v>84636</v>
      </c>
      <c r="M1519" s="25">
        <f>IF(J1519&lt;'Параметры ПФ'!$N$7+0.01,E1519*F1519*G1519,ROUNDDOWN('Параметры ПФ'!$N$7/IF(H1519=0,I1519,IF(I1519&gt;H1519,H1519,I1519)),0)*G1519)</f>
        <v>600</v>
      </c>
      <c r="N1519" s="19">
        <f t="shared" si="117"/>
        <v>0</v>
      </c>
      <c r="O1519" s="66" t="b">
        <f t="shared" si="118"/>
        <v>1</v>
      </c>
      <c r="P1519" s="67">
        <f t="shared" si="119"/>
        <v>72</v>
      </c>
    </row>
    <row r="1520" spans="1:16" x14ac:dyDescent="0.45">
      <c r="A1520" s="90" t="s">
        <v>81</v>
      </c>
      <c r="B1520" s="90" t="s">
        <v>866</v>
      </c>
      <c r="C1520" s="90" t="s">
        <v>34</v>
      </c>
      <c r="D1520" s="91">
        <v>36</v>
      </c>
      <c r="E1520" s="91">
        <v>20</v>
      </c>
      <c r="F1520" s="92">
        <v>2</v>
      </c>
      <c r="G1520" s="92">
        <v>13</v>
      </c>
      <c r="H1520" s="68">
        <f t="array" ref="H1520">INDEX('Нормативные затраты по МЗ'!$C$2:$C$132,MATCH(A1520&amp;C1520,'Нормативные затраты по МЗ'!$A$2:$A$132&amp;'Нормативные затраты по МЗ'!$B$2:$B$132,0))</f>
        <v>141.06</v>
      </c>
      <c r="I1520" s="3">
        <f>HLOOKUP($C1520,'Параметры ПФ'!$F$3:$K$4,2,FALSE)</f>
        <v>155.04</v>
      </c>
      <c r="J1520" s="3">
        <f t="shared" si="115"/>
        <v>5642.4</v>
      </c>
      <c r="K1520" s="4">
        <f>IF(J1520&lt;'Параметры ПФ'!$N$7+0.01,'Стандартные программы'!J1520,ROUNDDOWN('Параметры ПФ'!$N$7/IF(H1520=0,I1520,IF(I1520&gt;H1520,H1520,I1520)),0)*IF(H1520=0,I1520,IF(I1520&gt;H1520,H1520,I1520)))</f>
        <v>5642.4</v>
      </c>
      <c r="L1520" s="3">
        <f t="shared" si="116"/>
        <v>73351.199999999997</v>
      </c>
      <c r="M1520" s="25">
        <f>IF(J1520&lt;'Параметры ПФ'!$N$7+0.01,E1520*F1520*G1520,ROUNDDOWN('Параметры ПФ'!$N$7/IF(H1520=0,I1520,IF(I1520&gt;H1520,H1520,I1520)),0)*G1520)</f>
        <v>520</v>
      </c>
      <c r="N1520" s="19">
        <f t="shared" si="117"/>
        <v>0</v>
      </c>
      <c r="O1520" s="66" t="b">
        <f t="shared" si="118"/>
        <v>1</v>
      </c>
      <c r="P1520" s="67">
        <f t="shared" si="119"/>
        <v>72</v>
      </c>
    </row>
    <row r="1521" spans="1:16" x14ac:dyDescent="0.45">
      <c r="A1521" s="90" t="s">
        <v>81</v>
      </c>
      <c r="B1521" s="90" t="s">
        <v>868</v>
      </c>
      <c r="C1521" s="90" t="s">
        <v>34</v>
      </c>
      <c r="D1521" s="91">
        <v>36</v>
      </c>
      <c r="E1521" s="91">
        <v>20</v>
      </c>
      <c r="F1521" s="92">
        <v>2</v>
      </c>
      <c r="G1521" s="92">
        <v>13</v>
      </c>
      <c r="H1521" s="68">
        <f t="array" ref="H1521">INDEX('Нормативные затраты по МЗ'!$C$2:$C$132,MATCH(A1521&amp;C1521,'Нормативные затраты по МЗ'!$A$2:$A$132&amp;'Нормативные затраты по МЗ'!$B$2:$B$132,0))</f>
        <v>141.06</v>
      </c>
      <c r="I1521" s="3">
        <f>HLOOKUP($C1521,'Параметры ПФ'!$F$3:$K$4,2,FALSE)</f>
        <v>155.04</v>
      </c>
      <c r="J1521" s="3">
        <f t="shared" si="115"/>
        <v>5642.4</v>
      </c>
      <c r="K1521" s="4">
        <f>IF(J1521&lt;'Параметры ПФ'!$N$7+0.01,'Стандартные программы'!J1521,ROUNDDOWN('Параметры ПФ'!$N$7/IF(H1521=0,I1521,IF(I1521&gt;H1521,H1521,I1521)),0)*IF(H1521=0,I1521,IF(I1521&gt;H1521,H1521,I1521)))</f>
        <v>5642.4</v>
      </c>
      <c r="L1521" s="3">
        <f t="shared" si="116"/>
        <v>73351.199999999997</v>
      </c>
      <c r="M1521" s="25">
        <f>IF(J1521&lt;'Параметры ПФ'!$N$7+0.01,E1521*F1521*G1521,ROUNDDOWN('Параметры ПФ'!$N$7/IF(H1521=0,I1521,IF(I1521&gt;H1521,H1521,I1521)),0)*G1521)</f>
        <v>520</v>
      </c>
      <c r="N1521" s="19">
        <f t="shared" si="117"/>
        <v>0</v>
      </c>
      <c r="O1521" s="66" t="b">
        <f t="shared" si="118"/>
        <v>1</v>
      </c>
      <c r="P1521" s="67">
        <f t="shared" si="119"/>
        <v>72</v>
      </c>
    </row>
    <row r="1522" spans="1:16" x14ac:dyDescent="0.45">
      <c r="A1522" s="90" t="s">
        <v>81</v>
      </c>
      <c r="B1522" s="90" t="s">
        <v>870</v>
      </c>
      <c r="C1522" s="90" t="s">
        <v>34</v>
      </c>
      <c r="D1522" s="91">
        <v>36</v>
      </c>
      <c r="E1522" s="91">
        <v>20</v>
      </c>
      <c r="F1522" s="92">
        <v>2</v>
      </c>
      <c r="G1522" s="92">
        <v>15</v>
      </c>
      <c r="H1522" s="68">
        <f t="array" ref="H1522">INDEX('Нормативные затраты по МЗ'!$C$2:$C$132,MATCH(A1522&amp;C1522,'Нормативные затраты по МЗ'!$A$2:$A$132&amp;'Нормативные затраты по МЗ'!$B$2:$B$132,0))</f>
        <v>141.06</v>
      </c>
      <c r="I1522" s="3">
        <f>HLOOKUP($C1522,'Параметры ПФ'!$F$3:$K$4,2,FALSE)</f>
        <v>155.04</v>
      </c>
      <c r="J1522" s="3">
        <f t="shared" si="115"/>
        <v>5642.4</v>
      </c>
      <c r="K1522" s="4">
        <f>IF(J1522&lt;'Параметры ПФ'!$N$7+0.01,'Стандартные программы'!J1522,ROUNDDOWN('Параметры ПФ'!$N$7/IF(H1522=0,I1522,IF(I1522&gt;H1522,H1522,I1522)),0)*IF(H1522=0,I1522,IF(I1522&gt;H1522,H1522,I1522)))</f>
        <v>5642.4</v>
      </c>
      <c r="L1522" s="3">
        <f t="shared" si="116"/>
        <v>84636</v>
      </c>
      <c r="M1522" s="25">
        <f>IF(J1522&lt;'Параметры ПФ'!$N$7+0.01,E1522*F1522*G1522,ROUNDDOWN('Параметры ПФ'!$N$7/IF(H1522=0,I1522,IF(I1522&gt;H1522,H1522,I1522)),0)*G1522)</f>
        <v>600</v>
      </c>
      <c r="N1522" s="19">
        <f t="shared" si="117"/>
        <v>0</v>
      </c>
      <c r="O1522" s="66" t="b">
        <f t="shared" si="118"/>
        <v>1</v>
      </c>
      <c r="P1522" s="67">
        <f t="shared" si="119"/>
        <v>72</v>
      </c>
    </row>
    <row r="1523" spans="1:16" x14ac:dyDescent="0.45">
      <c r="A1523" s="90" t="s">
        <v>81</v>
      </c>
      <c r="B1523" s="90" t="s">
        <v>872</v>
      </c>
      <c r="C1523" s="90" t="s">
        <v>34</v>
      </c>
      <c r="D1523" s="91">
        <v>36</v>
      </c>
      <c r="E1523" s="91">
        <v>20</v>
      </c>
      <c r="F1523" s="92">
        <v>2</v>
      </c>
      <c r="G1523" s="92">
        <v>15</v>
      </c>
      <c r="H1523" s="68">
        <f t="array" ref="H1523">INDEX('Нормативные затраты по МЗ'!$C$2:$C$132,MATCH(A1523&amp;C1523,'Нормативные затраты по МЗ'!$A$2:$A$132&amp;'Нормативные затраты по МЗ'!$B$2:$B$132,0))</f>
        <v>141.06</v>
      </c>
      <c r="I1523" s="3">
        <f>HLOOKUP($C1523,'Параметры ПФ'!$F$3:$K$4,2,FALSE)</f>
        <v>155.04</v>
      </c>
      <c r="J1523" s="3">
        <f t="shared" si="115"/>
        <v>5642.4</v>
      </c>
      <c r="K1523" s="4">
        <f>IF(J1523&lt;'Параметры ПФ'!$N$7+0.01,'Стандартные программы'!J1523,ROUNDDOWN('Параметры ПФ'!$N$7/IF(H1523=0,I1523,IF(I1523&gt;H1523,H1523,I1523)),0)*IF(H1523=0,I1523,IF(I1523&gt;H1523,H1523,I1523)))</f>
        <v>5642.4</v>
      </c>
      <c r="L1523" s="3">
        <f t="shared" si="116"/>
        <v>84636</v>
      </c>
      <c r="M1523" s="25">
        <f>IF(J1523&lt;'Параметры ПФ'!$N$7+0.01,E1523*F1523*G1523,ROUNDDOWN('Параметры ПФ'!$N$7/IF(H1523=0,I1523,IF(I1523&gt;H1523,H1523,I1523)),0)*G1523)</f>
        <v>600</v>
      </c>
      <c r="N1523" s="19">
        <f t="shared" si="117"/>
        <v>0</v>
      </c>
      <c r="O1523" s="66" t="b">
        <f t="shared" si="118"/>
        <v>1</v>
      </c>
      <c r="P1523" s="67">
        <f t="shared" si="119"/>
        <v>72</v>
      </c>
    </row>
    <row r="1524" spans="1:16" x14ac:dyDescent="0.45">
      <c r="A1524" s="90" t="s">
        <v>81</v>
      </c>
      <c r="B1524" s="90" t="s">
        <v>874</v>
      </c>
      <c r="C1524" s="90" t="s">
        <v>34</v>
      </c>
      <c r="D1524" s="91">
        <v>36</v>
      </c>
      <c r="E1524" s="91">
        <v>20</v>
      </c>
      <c r="F1524" s="92">
        <v>2</v>
      </c>
      <c r="G1524" s="92">
        <v>13</v>
      </c>
      <c r="H1524" s="68">
        <f t="array" ref="H1524">INDEX('Нормативные затраты по МЗ'!$C$2:$C$132,MATCH(A1524&amp;C1524,'Нормативные затраты по МЗ'!$A$2:$A$132&amp;'Нормативные затраты по МЗ'!$B$2:$B$132,0))</f>
        <v>141.06</v>
      </c>
      <c r="I1524" s="3">
        <f>HLOOKUP($C1524,'Параметры ПФ'!$F$3:$K$4,2,FALSE)</f>
        <v>155.04</v>
      </c>
      <c r="J1524" s="3">
        <f t="shared" si="115"/>
        <v>5642.4</v>
      </c>
      <c r="K1524" s="4">
        <f>IF(J1524&lt;'Параметры ПФ'!$N$7+0.01,'Стандартные программы'!J1524,ROUNDDOWN('Параметры ПФ'!$N$7/IF(H1524=0,I1524,IF(I1524&gt;H1524,H1524,I1524)),0)*IF(H1524=0,I1524,IF(I1524&gt;H1524,H1524,I1524)))</f>
        <v>5642.4</v>
      </c>
      <c r="L1524" s="3">
        <f t="shared" si="116"/>
        <v>73351.199999999997</v>
      </c>
      <c r="M1524" s="25">
        <f>IF(J1524&lt;'Параметры ПФ'!$N$7+0.01,E1524*F1524*G1524,ROUNDDOWN('Параметры ПФ'!$N$7/IF(H1524=0,I1524,IF(I1524&gt;H1524,H1524,I1524)),0)*G1524)</f>
        <v>520</v>
      </c>
      <c r="N1524" s="19">
        <f t="shared" si="117"/>
        <v>0</v>
      </c>
      <c r="O1524" s="66" t="b">
        <f t="shared" si="118"/>
        <v>1</v>
      </c>
      <c r="P1524" s="67">
        <f t="shared" si="119"/>
        <v>72</v>
      </c>
    </row>
    <row r="1525" spans="1:16" x14ac:dyDescent="0.45">
      <c r="A1525" s="90" t="s">
        <v>81</v>
      </c>
      <c r="B1525" s="90" t="s">
        <v>876</v>
      </c>
      <c r="C1525" s="90" t="s">
        <v>34</v>
      </c>
      <c r="D1525" s="91">
        <v>36</v>
      </c>
      <c r="E1525" s="91">
        <v>20</v>
      </c>
      <c r="F1525" s="92">
        <v>2</v>
      </c>
      <c r="G1525" s="92">
        <v>13</v>
      </c>
      <c r="H1525" s="68">
        <f t="array" ref="H1525">INDEX('Нормативные затраты по МЗ'!$C$2:$C$132,MATCH(A1525&amp;C1525,'Нормативные затраты по МЗ'!$A$2:$A$132&amp;'Нормативные затраты по МЗ'!$B$2:$B$132,0))</f>
        <v>141.06</v>
      </c>
      <c r="I1525" s="3">
        <f>HLOOKUP($C1525,'Параметры ПФ'!$F$3:$K$4,2,FALSE)</f>
        <v>155.04</v>
      </c>
      <c r="J1525" s="3">
        <f t="shared" si="115"/>
        <v>5642.4</v>
      </c>
      <c r="K1525" s="4">
        <f>IF(J1525&lt;'Параметры ПФ'!$N$7+0.01,'Стандартные программы'!J1525,ROUNDDOWN('Параметры ПФ'!$N$7/IF(H1525=0,I1525,IF(I1525&gt;H1525,H1525,I1525)),0)*IF(H1525=0,I1525,IF(I1525&gt;H1525,H1525,I1525)))</f>
        <v>5642.4</v>
      </c>
      <c r="L1525" s="3">
        <f t="shared" si="116"/>
        <v>73351.199999999997</v>
      </c>
      <c r="M1525" s="25">
        <f>IF(J1525&lt;'Параметры ПФ'!$N$7+0.01,E1525*F1525*G1525,ROUNDDOWN('Параметры ПФ'!$N$7/IF(H1525=0,I1525,IF(I1525&gt;H1525,H1525,I1525)),0)*G1525)</f>
        <v>520</v>
      </c>
      <c r="N1525" s="19">
        <f t="shared" si="117"/>
        <v>0</v>
      </c>
      <c r="O1525" s="66" t="b">
        <f t="shared" si="118"/>
        <v>1</v>
      </c>
      <c r="P1525" s="67">
        <f t="shared" si="119"/>
        <v>72</v>
      </c>
    </row>
    <row r="1526" spans="1:16" x14ac:dyDescent="0.45">
      <c r="A1526" s="90" t="s">
        <v>81</v>
      </c>
      <c r="B1526" s="90" t="s">
        <v>878</v>
      </c>
      <c r="C1526" s="90" t="s">
        <v>34</v>
      </c>
      <c r="D1526" s="91">
        <v>36</v>
      </c>
      <c r="E1526" s="91">
        <v>20</v>
      </c>
      <c r="F1526" s="92">
        <v>2</v>
      </c>
      <c r="G1526" s="92">
        <v>13</v>
      </c>
      <c r="H1526" s="68">
        <f t="array" ref="H1526">INDEX('Нормативные затраты по МЗ'!$C$2:$C$132,MATCH(A1526&amp;C1526,'Нормативные затраты по МЗ'!$A$2:$A$132&amp;'Нормативные затраты по МЗ'!$B$2:$B$132,0))</f>
        <v>141.06</v>
      </c>
      <c r="I1526" s="3">
        <f>HLOOKUP($C1526,'Параметры ПФ'!$F$3:$K$4,2,FALSE)</f>
        <v>155.04</v>
      </c>
      <c r="J1526" s="3">
        <f t="shared" si="115"/>
        <v>5642.4</v>
      </c>
      <c r="K1526" s="4">
        <f>IF(J1526&lt;'Параметры ПФ'!$N$7+0.01,'Стандартные программы'!J1526,ROUNDDOWN('Параметры ПФ'!$N$7/IF(H1526=0,I1526,IF(I1526&gt;H1526,H1526,I1526)),0)*IF(H1526=0,I1526,IF(I1526&gt;H1526,H1526,I1526)))</f>
        <v>5642.4</v>
      </c>
      <c r="L1526" s="3">
        <f t="shared" si="116"/>
        <v>73351.199999999997</v>
      </c>
      <c r="M1526" s="25">
        <f>IF(J1526&lt;'Параметры ПФ'!$N$7+0.01,E1526*F1526*G1526,ROUNDDOWN('Параметры ПФ'!$N$7/IF(H1526=0,I1526,IF(I1526&gt;H1526,H1526,I1526)),0)*G1526)</f>
        <v>520</v>
      </c>
      <c r="N1526" s="19">
        <f t="shared" si="117"/>
        <v>0</v>
      </c>
      <c r="O1526" s="66" t="b">
        <f t="shared" si="118"/>
        <v>1</v>
      </c>
      <c r="P1526" s="67">
        <f t="shared" si="119"/>
        <v>72</v>
      </c>
    </row>
    <row r="1527" spans="1:16" x14ac:dyDescent="0.45">
      <c r="A1527" s="90" t="s">
        <v>81</v>
      </c>
      <c r="B1527" s="90" t="s">
        <v>880</v>
      </c>
      <c r="C1527" s="90" t="s">
        <v>34</v>
      </c>
      <c r="D1527" s="91">
        <v>36</v>
      </c>
      <c r="E1527" s="91">
        <v>20</v>
      </c>
      <c r="F1527" s="92">
        <v>2</v>
      </c>
      <c r="G1527" s="92">
        <v>13</v>
      </c>
      <c r="H1527" s="68">
        <f t="array" ref="H1527">INDEX('Нормативные затраты по МЗ'!$C$2:$C$132,MATCH(A1527&amp;C1527,'Нормативные затраты по МЗ'!$A$2:$A$132&amp;'Нормативные затраты по МЗ'!$B$2:$B$132,0))</f>
        <v>141.06</v>
      </c>
      <c r="I1527" s="3">
        <f>HLOOKUP($C1527,'Параметры ПФ'!$F$3:$K$4,2,FALSE)</f>
        <v>155.04</v>
      </c>
      <c r="J1527" s="3">
        <f t="shared" si="115"/>
        <v>5642.4</v>
      </c>
      <c r="K1527" s="4">
        <f>IF(J1527&lt;'Параметры ПФ'!$N$7+0.01,'Стандартные программы'!J1527,ROUNDDOWN('Параметры ПФ'!$N$7/IF(H1527=0,I1527,IF(I1527&gt;H1527,H1527,I1527)),0)*IF(H1527=0,I1527,IF(I1527&gt;H1527,H1527,I1527)))</f>
        <v>5642.4</v>
      </c>
      <c r="L1527" s="3">
        <f t="shared" si="116"/>
        <v>73351.199999999997</v>
      </c>
      <c r="M1527" s="25">
        <f>IF(J1527&lt;'Параметры ПФ'!$N$7+0.01,E1527*F1527*G1527,ROUNDDOWN('Параметры ПФ'!$N$7/IF(H1527=0,I1527,IF(I1527&gt;H1527,H1527,I1527)),0)*G1527)</f>
        <v>520</v>
      </c>
      <c r="N1527" s="19">
        <f t="shared" si="117"/>
        <v>0</v>
      </c>
      <c r="O1527" s="66" t="b">
        <f t="shared" si="118"/>
        <v>1</v>
      </c>
      <c r="P1527" s="67">
        <f t="shared" si="119"/>
        <v>72</v>
      </c>
    </row>
    <row r="1528" spans="1:16" x14ac:dyDescent="0.45">
      <c r="A1528" s="90" t="s">
        <v>81</v>
      </c>
      <c r="B1528" s="90" t="s">
        <v>882</v>
      </c>
      <c r="C1528" s="90" t="s">
        <v>34</v>
      </c>
      <c r="D1528" s="91">
        <v>36</v>
      </c>
      <c r="E1528" s="91">
        <v>20</v>
      </c>
      <c r="F1528" s="92">
        <v>2</v>
      </c>
      <c r="G1528" s="92">
        <v>15</v>
      </c>
      <c r="H1528" s="68">
        <f t="array" ref="H1528">INDEX('Нормативные затраты по МЗ'!$C$2:$C$132,MATCH(A1528&amp;C1528,'Нормативные затраты по МЗ'!$A$2:$A$132&amp;'Нормативные затраты по МЗ'!$B$2:$B$132,0))</f>
        <v>141.06</v>
      </c>
      <c r="I1528" s="3">
        <f>HLOOKUP($C1528,'Параметры ПФ'!$F$3:$K$4,2,FALSE)</f>
        <v>155.04</v>
      </c>
      <c r="J1528" s="3">
        <f t="shared" si="115"/>
        <v>5642.4</v>
      </c>
      <c r="K1528" s="4">
        <f>IF(J1528&lt;'Параметры ПФ'!$N$7+0.01,'Стандартные программы'!J1528,ROUNDDOWN('Параметры ПФ'!$N$7/IF(H1528=0,I1528,IF(I1528&gt;H1528,H1528,I1528)),0)*IF(H1528=0,I1528,IF(I1528&gt;H1528,H1528,I1528)))</f>
        <v>5642.4</v>
      </c>
      <c r="L1528" s="3">
        <f t="shared" si="116"/>
        <v>84636</v>
      </c>
      <c r="M1528" s="25">
        <f>IF(J1528&lt;'Параметры ПФ'!$N$7+0.01,E1528*F1528*G1528,ROUNDDOWN('Параметры ПФ'!$N$7/IF(H1528=0,I1528,IF(I1528&gt;H1528,H1528,I1528)),0)*G1528)</f>
        <v>600</v>
      </c>
      <c r="N1528" s="19">
        <f t="shared" si="117"/>
        <v>0</v>
      </c>
      <c r="O1528" s="66" t="b">
        <f t="shared" si="118"/>
        <v>1</v>
      </c>
      <c r="P1528" s="67">
        <f t="shared" si="119"/>
        <v>72</v>
      </c>
    </row>
    <row r="1529" spans="1:16" x14ac:dyDescent="0.45">
      <c r="A1529" s="90" t="s">
        <v>81</v>
      </c>
      <c r="B1529" s="90" t="s">
        <v>884</v>
      </c>
      <c r="C1529" s="90" t="s">
        <v>16</v>
      </c>
      <c r="D1529" s="91">
        <v>36</v>
      </c>
      <c r="E1529" s="91">
        <v>20</v>
      </c>
      <c r="F1529" s="92">
        <v>2</v>
      </c>
      <c r="G1529" s="92">
        <v>13</v>
      </c>
      <c r="H1529" s="68">
        <f t="array" ref="H1529">INDEX('Нормативные затраты по МЗ'!$C$2:$C$132,MATCH(A1529&amp;C1529,'Нормативные затраты по МЗ'!$A$2:$A$132&amp;'Нормативные затраты по МЗ'!$B$2:$B$132,0))</f>
        <v>141.06</v>
      </c>
      <c r="I1529" s="3">
        <f>HLOOKUP($C1529,'Параметры ПФ'!$F$3:$K$4,2,FALSE)</f>
        <v>155.04</v>
      </c>
      <c r="J1529" s="3">
        <f t="shared" si="115"/>
        <v>5642.4</v>
      </c>
      <c r="K1529" s="4">
        <f>IF(J1529&lt;'Параметры ПФ'!$N$7+0.01,'Стандартные программы'!J1529,ROUNDDOWN('Параметры ПФ'!$N$7/IF(H1529=0,I1529,IF(I1529&gt;H1529,H1529,I1529)),0)*IF(H1529=0,I1529,IF(I1529&gt;H1529,H1529,I1529)))</f>
        <v>5642.4</v>
      </c>
      <c r="L1529" s="3">
        <f t="shared" si="116"/>
        <v>73351.199999999997</v>
      </c>
      <c r="M1529" s="25">
        <f>IF(J1529&lt;'Параметры ПФ'!$N$7+0.01,E1529*F1529*G1529,ROUNDDOWN('Параметры ПФ'!$N$7/IF(H1529=0,I1529,IF(I1529&gt;H1529,H1529,I1529)),0)*G1529)</f>
        <v>520</v>
      </c>
      <c r="N1529" s="19">
        <f t="shared" si="117"/>
        <v>0</v>
      </c>
      <c r="O1529" s="66" t="b">
        <f t="shared" si="118"/>
        <v>1</v>
      </c>
      <c r="P1529" s="67">
        <f t="shared" si="119"/>
        <v>72</v>
      </c>
    </row>
    <row r="1530" spans="1:16" x14ac:dyDescent="0.45">
      <c r="A1530" s="90" t="s">
        <v>81</v>
      </c>
      <c r="B1530" s="90" t="s">
        <v>886</v>
      </c>
      <c r="C1530" s="90" t="s">
        <v>16</v>
      </c>
      <c r="D1530" s="91">
        <v>36</v>
      </c>
      <c r="E1530" s="91">
        <v>20</v>
      </c>
      <c r="F1530" s="92">
        <v>2</v>
      </c>
      <c r="G1530" s="92">
        <v>13</v>
      </c>
      <c r="H1530" s="68">
        <f t="array" ref="H1530">INDEX('Нормативные затраты по МЗ'!$C$2:$C$132,MATCH(A1530&amp;C1530,'Нормативные затраты по МЗ'!$A$2:$A$132&amp;'Нормативные затраты по МЗ'!$B$2:$B$132,0))</f>
        <v>141.06</v>
      </c>
      <c r="I1530" s="3">
        <f>HLOOKUP($C1530,'Параметры ПФ'!$F$3:$K$4,2,FALSE)</f>
        <v>155.04</v>
      </c>
      <c r="J1530" s="3">
        <f t="shared" si="115"/>
        <v>5642.4</v>
      </c>
      <c r="K1530" s="4">
        <f>IF(J1530&lt;'Параметры ПФ'!$N$7+0.01,'Стандартные программы'!J1530,ROUNDDOWN('Параметры ПФ'!$N$7/IF(H1530=0,I1530,IF(I1530&gt;H1530,H1530,I1530)),0)*IF(H1530=0,I1530,IF(I1530&gt;H1530,H1530,I1530)))</f>
        <v>5642.4</v>
      </c>
      <c r="L1530" s="3">
        <f t="shared" si="116"/>
        <v>73351.199999999997</v>
      </c>
      <c r="M1530" s="25">
        <f>IF(J1530&lt;'Параметры ПФ'!$N$7+0.01,E1530*F1530*G1530,ROUNDDOWN('Параметры ПФ'!$N$7/IF(H1530=0,I1530,IF(I1530&gt;H1530,H1530,I1530)),0)*G1530)</f>
        <v>520</v>
      </c>
      <c r="N1530" s="19">
        <f t="shared" si="117"/>
        <v>0</v>
      </c>
      <c r="O1530" s="66" t="b">
        <f t="shared" si="118"/>
        <v>1</v>
      </c>
      <c r="P1530" s="67">
        <f t="shared" si="119"/>
        <v>72</v>
      </c>
    </row>
    <row r="1531" spans="1:16" x14ac:dyDescent="0.45">
      <c r="A1531" s="90" t="s">
        <v>81</v>
      </c>
      <c r="B1531" s="90" t="s">
        <v>888</v>
      </c>
      <c r="C1531" s="90" t="s">
        <v>16</v>
      </c>
      <c r="D1531" s="91">
        <v>36</v>
      </c>
      <c r="E1531" s="91">
        <v>20</v>
      </c>
      <c r="F1531" s="92">
        <v>2</v>
      </c>
      <c r="G1531" s="92">
        <v>16</v>
      </c>
      <c r="H1531" s="68">
        <f t="array" ref="H1531">INDEX('Нормативные затраты по МЗ'!$C$2:$C$132,MATCH(A1531&amp;C1531,'Нормативные затраты по МЗ'!$A$2:$A$132&amp;'Нормативные затраты по МЗ'!$B$2:$B$132,0))</f>
        <v>141.06</v>
      </c>
      <c r="I1531" s="3">
        <f>HLOOKUP($C1531,'Параметры ПФ'!$F$3:$K$4,2,FALSE)</f>
        <v>155.04</v>
      </c>
      <c r="J1531" s="3">
        <f t="shared" si="115"/>
        <v>5642.4</v>
      </c>
      <c r="K1531" s="4">
        <f>IF(J1531&lt;'Параметры ПФ'!$N$7+0.01,'Стандартные программы'!J1531,ROUNDDOWN('Параметры ПФ'!$N$7/IF(H1531=0,I1531,IF(I1531&gt;H1531,H1531,I1531)),0)*IF(H1531=0,I1531,IF(I1531&gt;H1531,H1531,I1531)))</f>
        <v>5642.4</v>
      </c>
      <c r="L1531" s="3">
        <f t="shared" si="116"/>
        <v>90278.399999999994</v>
      </c>
      <c r="M1531" s="25">
        <f>IF(J1531&lt;'Параметры ПФ'!$N$7+0.01,E1531*F1531*G1531,ROUNDDOWN('Параметры ПФ'!$N$7/IF(H1531=0,I1531,IF(I1531&gt;H1531,H1531,I1531)),0)*G1531)</f>
        <v>640</v>
      </c>
      <c r="N1531" s="19">
        <f t="shared" si="117"/>
        <v>0</v>
      </c>
      <c r="O1531" s="66" t="b">
        <f t="shared" si="118"/>
        <v>1</v>
      </c>
      <c r="P1531" s="67">
        <f t="shared" si="119"/>
        <v>72</v>
      </c>
    </row>
    <row r="1532" spans="1:16" x14ac:dyDescent="0.45">
      <c r="A1532" s="90" t="s">
        <v>81</v>
      </c>
      <c r="B1532" s="90" t="s">
        <v>890</v>
      </c>
      <c r="C1532" s="90" t="s">
        <v>16</v>
      </c>
      <c r="D1532" s="91">
        <v>36</v>
      </c>
      <c r="E1532" s="91">
        <v>20</v>
      </c>
      <c r="F1532" s="92">
        <v>2</v>
      </c>
      <c r="G1532" s="92">
        <v>15</v>
      </c>
      <c r="H1532" s="68">
        <f t="array" ref="H1532">INDEX('Нормативные затраты по МЗ'!$C$2:$C$132,MATCH(A1532&amp;C1532,'Нормативные затраты по МЗ'!$A$2:$A$132&amp;'Нормативные затраты по МЗ'!$B$2:$B$132,0))</f>
        <v>141.06</v>
      </c>
      <c r="I1532" s="3">
        <f>HLOOKUP($C1532,'Параметры ПФ'!$F$3:$K$4,2,FALSE)</f>
        <v>155.04</v>
      </c>
      <c r="J1532" s="3">
        <f t="shared" si="115"/>
        <v>5642.4</v>
      </c>
      <c r="K1532" s="4">
        <f>IF(J1532&lt;'Параметры ПФ'!$N$7+0.01,'Стандартные программы'!J1532,ROUNDDOWN('Параметры ПФ'!$N$7/IF(H1532=0,I1532,IF(I1532&gt;H1532,H1532,I1532)),0)*IF(H1532=0,I1532,IF(I1532&gt;H1532,H1532,I1532)))</f>
        <v>5642.4</v>
      </c>
      <c r="L1532" s="3">
        <f t="shared" si="116"/>
        <v>84636</v>
      </c>
      <c r="M1532" s="25">
        <f>IF(J1532&lt;'Параметры ПФ'!$N$7+0.01,E1532*F1532*G1532,ROUNDDOWN('Параметры ПФ'!$N$7/IF(H1532=0,I1532,IF(I1532&gt;H1532,H1532,I1532)),0)*G1532)</f>
        <v>600</v>
      </c>
      <c r="N1532" s="19">
        <f t="shared" si="117"/>
        <v>0</v>
      </c>
      <c r="O1532" s="66" t="b">
        <f t="shared" si="118"/>
        <v>1</v>
      </c>
      <c r="P1532" s="67">
        <f t="shared" si="119"/>
        <v>72</v>
      </c>
    </row>
    <row r="1533" spans="1:16" x14ac:dyDescent="0.45">
      <c r="A1533" s="90" t="s">
        <v>81</v>
      </c>
      <c r="B1533" s="90" t="s">
        <v>892</v>
      </c>
      <c r="C1533" s="90" t="s">
        <v>16</v>
      </c>
      <c r="D1533" s="91">
        <v>36</v>
      </c>
      <c r="E1533" s="91">
        <v>20</v>
      </c>
      <c r="F1533" s="92">
        <v>2</v>
      </c>
      <c r="G1533" s="92">
        <v>13</v>
      </c>
      <c r="H1533" s="68">
        <f t="array" ref="H1533">INDEX('Нормативные затраты по МЗ'!$C$2:$C$132,MATCH(A1533&amp;C1533,'Нормативные затраты по МЗ'!$A$2:$A$132&amp;'Нормативные затраты по МЗ'!$B$2:$B$132,0))</f>
        <v>141.06</v>
      </c>
      <c r="I1533" s="3">
        <f>HLOOKUP($C1533,'Параметры ПФ'!$F$3:$K$4,2,FALSE)</f>
        <v>155.04</v>
      </c>
      <c r="J1533" s="3">
        <f t="shared" si="115"/>
        <v>5642.4</v>
      </c>
      <c r="K1533" s="4">
        <f>IF(J1533&lt;'Параметры ПФ'!$N$7+0.01,'Стандартные программы'!J1533,ROUNDDOWN('Параметры ПФ'!$N$7/IF(H1533=0,I1533,IF(I1533&gt;H1533,H1533,I1533)),0)*IF(H1533=0,I1533,IF(I1533&gt;H1533,H1533,I1533)))</f>
        <v>5642.4</v>
      </c>
      <c r="L1533" s="3">
        <f t="shared" si="116"/>
        <v>73351.199999999997</v>
      </c>
      <c r="M1533" s="25">
        <f>IF(J1533&lt;'Параметры ПФ'!$N$7+0.01,E1533*F1533*G1533,ROUNDDOWN('Параметры ПФ'!$N$7/IF(H1533=0,I1533,IF(I1533&gt;H1533,H1533,I1533)),0)*G1533)</f>
        <v>520</v>
      </c>
      <c r="N1533" s="19">
        <f t="shared" si="117"/>
        <v>0</v>
      </c>
      <c r="O1533" s="66" t="b">
        <f t="shared" si="118"/>
        <v>1</v>
      </c>
      <c r="P1533" s="67">
        <f t="shared" si="119"/>
        <v>72</v>
      </c>
    </row>
    <row r="1534" spans="1:16" x14ac:dyDescent="0.45">
      <c r="A1534" s="90" t="s">
        <v>81</v>
      </c>
      <c r="B1534" s="90" t="s">
        <v>894</v>
      </c>
      <c r="C1534" s="90" t="s">
        <v>16</v>
      </c>
      <c r="D1534" s="91">
        <v>36</v>
      </c>
      <c r="E1534" s="91">
        <v>20</v>
      </c>
      <c r="F1534" s="92">
        <v>2</v>
      </c>
      <c r="G1534" s="92">
        <v>13</v>
      </c>
      <c r="H1534" s="68">
        <f t="array" ref="H1534">INDEX('Нормативные затраты по МЗ'!$C$2:$C$132,MATCH(A1534&amp;C1534,'Нормативные затраты по МЗ'!$A$2:$A$132&amp;'Нормативные затраты по МЗ'!$B$2:$B$132,0))</f>
        <v>141.06</v>
      </c>
      <c r="I1534" s="3">
        <f>HLOOKUP($C1534,'Параметры ПФ'!$F$3:$K$4,2,FALSE)</f>
        <v>155.04</v>
      </c>
      <c r="J1534" s="3">
        <f t="shared" si="115"/>
        <v>5642.4</v>
      </c>
      <c r="K1534" s="4">
        <f>IF(J1534&lt;'Параметры ПФ'!$N$7+0.01,'Стандартные программы'!J1534,ROUNDDOWN('Параметры ПФ'!$N$7/IF(H1534=0,I1534,IF(I1534&gt;H1534,H1534,I1534)),0)*IF(H1534=0,I1534,IF(I1534&gt;H1534,H1534,I1534)))</f>
        <v>5642.4</v>
      </c>
      <c r="L1534" s="3">
        <f t="shared" si="116"/>
        <v>73351.199999999997</v>
      </c>
      <c r="M1534" s="25">
        <f>IF(J1534&lt;'Параметры ПФ'!$N$7+0.01,E1534*F1534*G1534,ROUNDDOWN('Параметры ПФ'!$N$7/IF(H1534=0,I1534,IF(I1534&gt;H1534,H1534,I1534)),0)*G1534)</f>
        <v>520</v>
      </c>
      <c r="N1534" s="19">
        <f t="shared" si="117"/>
        <v>0</v>
      </c>
      <c r="O1534" s="66" t="b">
        <f t="shared" si="118"/>
        <v>1</v>
      </c>
      <c r="P1534" s="67">
        <f t="shared" si="119"/>
        <v>72</v>
      </c>
    </row>
    <row r="1535" spans="1:16" x14ac:dyDescent="0.45">
      <c r="A1535" s="90" t="s">
        <v>81</v>
      </c>
      <c r="B1535" s="90" t="s">
        <v>896</v>
      </c>
      <c r="C1535" s="90" t="s">
        <v>16</v>
      </c>
      <c r="D1535" s="91">
        <v>36</v>
      </c>
      <c r="E1535" s="91">
        <v>20</v>
      </c>
      <c r="F1535" s="92">
        <v>2</v>
      </c>
      <c r="G1535" s="92">
        <v>13</v>
      </c>
      <c r="H1535" s="68">
        <f t="array" ref="H1535">INDEX('Нормативные затраты по МЗ'!$C$2:$C$132,MATCH(A1535&amp;C1535,'Нормативные затраты по МЗ'!$A$2:$A$132&amp;'Нормативные затраты по МЗ'!$B$2:$B$132,0))</f>
        <v>141.06</v>
      </c>
      <c r="I1535" s="3">
        <f>HLOOKUP($C1535,'Параметры ПФ'!$F$3:$K$4,2,FALSE)</f>
        <v>155.04</v>
      </c>
      <c r="J1535" s="3">
        <f t="shared" si="115"/>
        <v>5642.4</v>
      </c>
      <c r="K1535" s="4">
        <f>IF(J1535&lt;'Параметры ПФ'!$N$7+0.01,'Стандартные программы'!J1535,ROUNDDOWN('Параметры ПФ'!$N$7/IF(H1535=0,I1535,IF(I1535&gt;H1535,H1535,I1535)),0)*IF(H1535=0,I1535,IF(I1535&gt;H1535,H1535,I1535)))</f>
        <v>5642.4</v>
      </c>
      <c r="L1535" s="3">
        <f t="shared" si="116"/>
        <v>73351.199999999997</v>
      </c>
      <c r="M1535" s="25">
        <f>IF(J1535&lt;'Параметры ПФ'!$N$7+0.01,E1535*F1535*G1535,ROUNDDOWN('Параметры ПФ'!$N$7/IF(H1535=0,I1535,IF(I1535&gt;H1535,H1535,I1535)),0)*G1535)</f>
        <v>520</v>
      </c>
      <c r="N1535" s="19">
        <f t="shared" si="117"/>
        <v>0</v>
      </c>
      <c r="O1535" s="66" t="b">
        <f t="shared" si="118"/>
        <v>1</v>
      </c>
      <c r="P1535" s="67">
        <f t="shared" si="119"/>
        <v>72</v>
      </c>
    </row>
    <row r="1536" spans="1:16" x14ac:dyDescent="0.45">
      <c r="A1536" s="90" t="s">
        <v>81</v>
      </c>
      <c r="B1536" s="90" t="s">
        <v>898</v>
      </c>
      <c r="C1536" s="90" t="s">
        <v>16</v>
      </c>
      <c r="D1536" s="91">
        <v>36</v>
      </c>
      <c r="E1536" s="91">
        <v>20</v>
      </c>
      <c r="F1536" s="92">
        <v>2</v>
      </c>
      <c r="G1536" s="92">
        <v>15</v>
      </c>
      <c r="H1536" s="68">
        <f t="array" ref="H1536">INDEX('Нормативные затраты по МЗ'!$C$2:$C$132,MATCH(A1536&amp;C1536,'Нормативные затраты по МЗ'!$A$2:$A$132&amp;'Нормативные затраты по МЗ'!$B$2:$B$132,0))</f>
        <v>141.06</v>
      </c>
      <c r="I1536" s="3">
        <f>HLOOKUP($C1536,'Параметры ПФ'!$F$3:$K$4,2,FALSE)</f>
        <v>155.04</v>
      </c>
      <c r="J1536" s="3">
        <f t="shared" si="115"/>
        <v>5642.4</v>
      </c>
      <c r="K1536" s="4">
        <f>IF(J1536&lt;'Параметры ПФ'!$N$7+0.01,'Стандартные программы'!J1536,ROUNDDOWN('Параметры ПФ'!$N$7/IF(H1536=0,I1536,IF(I1536&gt;H1536,H1536,I1536)),0)*IF(H1536=0,I1536,IF(I1536&gt;H1536,H1536,I1536)))</f>
        <v>5642.4</v>
      </c>
      <c r="L1536" s="3">
        <f t="shared" si="116"/>
        <v>84636</v>
      </c>
      <c r="M1536" s="25">
        <f>IF(J1536&lt;'Параметры ПФ'!$N$7+0.01,E1536*F1536*G1536,ROUNDDOWN('Параметры ПФ'!$N$7/IF(H1536=0,I1536,IF(I1536&gt;H1536,H1536,I1536)),0)*G1536)</f>
        <v>600</v>
      </c>
      <c r="N1536" s="19">
        <f t="shared" si="117"/>
        <v>0</v>
      </c>
      <c r="O1536" s="66" t="b">
        <f t="shared" si="118"/>
        <v>1</v>
      </c>
      <c r="P1536" s="67">
        <f t="shared" si="119"/>
        <v>72</v>
      </c>
    </row>
    <row r="1537" spans="1:16" x14ac:dyDescent="0.45">
      <c r="A1537" s="90" t="s">
        <v>81</v>
      </c>
      <c r="B1537" s="90" t="s">
        <v>900</v>
      </c>
      <c r="C1537" s="90" t="s">
        <v>16</v>
      </c>
      <c r="D1537" s="91">
        <v>36</v>
      </c>
      <c r="E1537" s="91">
        <v>20</v>
      </c>
      <c r="F1537" s="92">
        <v>2</v>
      </c>
      <c r="G1537" s="92">
        <v>13</v>
      </c>
      <c r="H1537" s="68">
        <f t="array" ref="H1537">INDEX('Нормативные затраты по МЗ'!$C$2:$C$132,MATCH(A1537&amp;C1537,'Нормативные затраты по МЗ'!$A$2:$A$132&amp;'Нормативные затраты по МЗ'!$B$2:$B$132,0))</f>
        <v>141.06</v>
      </c>
      <c r="I1537" s="3">
        <f>HLOOKUP($C1537,'Параметры ПФ'!$F$3:$K$4,2,FALSE)</f>
        <v>155.04</v>
      </c>
      <c r="J1537" s="3">
        <f t="shared" si="115"/>
        <v>5642.4</v>
      </c>
      <c r="K1537" s="4">
        <f>IF(J1537&lt;'Параметры ПФ'!$N$7+0.01,'Стандартные программы'!J1537,ROUNDDOWN('Параметры ПФ'!$N$7/IF(H1537=0,I1537,IF(I1537&gt;H1537,H1537,I1537)),0)*IF(H1537=0,I1537,IF(I1537&gt;H1537,H1537,I1537)))</f>
        <v>5642.4</v>
      </c>
      <c r="L1537" s="3">
        <f t="shared" si="116"/>
        <v>73351.199999999997</v>
      </c>
      <c r="M1537" s="25">
        <f>IF(J1537&lt;'Параметры ПФ'!$N$7+0.01,E1537*F1537*G1537,ROUNDDOWN('Параметры ПФ'!$N$7/IF(H1537=0,I1537,IF(I1537&gt;H1537,H1537,I1537)),0)*G1537)</f>
        <v>520</v>
      </c>
      <c r="N1537" s="19">
        <f t="shared" si="117"/>
        <v>0</v>
      </c>
      <c r="O1537" s="66" t="b">
        <f t="shared" si="118"/>
        <v>1</v>
      </c>
      <c r="P1537" s="67">
        <f t="shared" si="119"/>
        <v>72</v>
      </c>
    </row>
    <row r="1538" spans="1:16" x14ac:dyDescent="0.45">
      <c r="A1538" s="90" t="s">
        <v>81</v>
      </c>
      <c r="B1538" s="90" t="s">
        <v>902</v>
      </c>
      <c r="C1538" s="90" t="s">
        <v>16</v>
      </c>
      <c r="D1538" s="91">
        <v>36</v>
      </c>
      <c r="E1538" s="91">
        <v>20</v>
      </c>
      <c r="F1538" s="92">
        <v>2</v>
      </c>
      <c r="G1538" s="92">
        <v>12</v>
      </c>
      <c r="H1538" s="68">
        <f t="array" ref="H1538">INDEX('Нормативные затраты по МЗ'!$C$2:$C$132,MATCH(A1538&amp;C1538,'Нормативные затраты по МЗ'!$A$2:$A$132&amp;'Нормативные затраты по МЗ'!$B$2:$B$132,0))</f>
        <v>141.06</v>
      </c>
      <c r="I1538" s="3">
        <f>HLOOKUP($C1538,'Параметры ПФ'!$F$3:$K$4,2,FALSE)</f>
        <v>155.04</v>
      </c>
      <c r="J1538" s="3">
        <f t="shared" ref="J1538:J1601" si="120">IF(H1538=0,I1538*F1538*E1538,IF(I1538&gt;H1538,H1538*F1538*E1538,I1538*F1538*E1538))</f>
        <v>5642.4</v>
      </c>
      <c r="K1538" s="4">
        <f>IF(J1538&lt;'Параметры ПФ'!$N$7+0.01,'Стандартные программы'!J1538,ROUNDDOWN('Параметры ПФ'!$N$7/IF(H1538=0,I1538,IF(I1538&gt;H1538,H1538,I1538)),0)*IF(H1538=0,I1538,IF(I1538&gt;H1538,H1538,I1538)))</f>
        <v>5642.4</v>
      </c>
      <c r="L1538" s="3">
        <f t="shared" ref="L1538:L1601" si="121">K1538*G1538</f>
        <v>67708.800000000003</v>
      </c>
      <c r="M1538" s="25">
        <f>IF(J1538&lt;'Параметры ПФ'!$N$7+0.01,E1538*F1538*G1538,ROUNDDOWN('Параметры ПФ'!$N$7/IF(H1538=0,I1538,IF(I1538&gt;H1538,H1538,I1538)),0)*G1538)</f>
        <v>480</v>
      </c>
      <c r="N1538" s="19">
        <f t="shared" ref="N1538:N1601" si="122">IF(H1538=0,I1538*F1538*E1538,IF(I1538&gt;H1538,H1538*F1538*E1538,I1538*F1538*E1538))-K1538</f>
        <v>0</v>
      </c>
      <c r="O1538" s="66" t="b">
        <f t="shared" ref="O1538:O1601" si="123">IF(I1538&gt;=H1538,TRUE,FALSE)</f>
        <v>1</v>
      </c>
      <c r="P1538" s="67">
        <f t="shared" ref="P1538:P1601" si="124">D1538*F1538</f>
        <v>72</v>
      </c>
    </row>
    <row r="1539" spans="1:16" x14ac:dyDescent="0.45">
      <c r="A1539" s="90" t="s">
        <v>81</v>
      </c>
      <c r="B1539" s="90" t="s">
        <v>904</v>
      </c>
      <c r="C1539" s="90" t="s">
        <v>16</v>
      </c>
      <c r="D1539" s="91">
        <v>36</v>
      </c>
      <c r="E1539" s="91">
        <v>20</v>
      </c>
      <c r="F1539" s="92">
        <v>2</v>
      </c>
      <c r="G1539" s="92">
        <v>10</v>
      </c>
      <c r="H1539" s="68">
        <f t="array" ref="H1539">INDEX('Нормативные затраты по МЗ'!$C$2:$C$132,MATCH(A1539&amp;C1539,'Нормативные затраты по МЗ'!$A$2:$A$132&amp;'Нормативные затраты по МЗ'!$B$2:$B$132,0))</f>
        <v>141.06</v>
      </c>
      <c r="I1539" s="3">
        <f>HLOOKUP($C1539,'Параметры ПФ'!$F$3:$K$4,2,FALSE)</f>
        <v>155.04</v>
      </c>
      <c r="J1539" s="3">
        <f t="shared" si="120"/>
        <v>5642.4</v>
      </c>
      <c r="K1539" s="4">
        <f>IF(J1539&lt;'Параметры ПФ'!$N$7+0.01,'Стандартные программы'!J1539,ROUNDDOWN('Параметры ПФ'!$N$7/IF(H1539=0,I1539,IF(I1539&gt;H1539,H1539,I1539)),0)*IF(H1539=0,I1539,IF(I1539&gt;H1539,H1539,I1539)))</f>
        <v>5642.4</v>
      </c>
      <c r="L1539" s="3">
        <f t="shared" si="121"/>
        <v>56424</v>
      </c>
      <c r="M1539" s="25">
        <f>IF(J1539&lt;'Параметры ПФ'!$N$7+0.01,E1539*F1539*G1539,ROUNDDOWN('Параметры ПФ'!$N$7/IF(H1539=0,I1539,IF(I1539&gt;H1539,H1539,I1539)),0)*G1539)</f>
        <v>400</v>
      </c>
      <c r="N1539" s="19">
        <f t="shared" si="122"/>
        <v>0</v>
      </c>
      <c r="O1539" s="66" t="b">
        <f t="shared" si="123"/>
        <v>1</v>
      </c>
      <c r="P1539" s="67">
        <f t="shared" si="124"/>
        <v>72</v>
      </c>
    </row>
    <row r="1540" spans="1:16" x14ac:dyDescent="0.45">
      <c r="A1540" s="90" t="s">
        <v>81</v>
      </c>
      <c r="B1540" s="90" t="s">
        <v>906</v>
      </c>
      <c r="C1540" s="90" t="s">
        <v>16</v>
      </c>
      <c r="D1540" s="91">
        <v>36</v>
      </c>
      <c r="E1540" s="91">
        <v>20</v>
      </c>
      <c r="F1540" s="92">
        <v>2</v>
      </c>
      <c r="G1540" s="92">
        <v>13</v>
      </c>
      <c r="H1540" s="68">
        <f t="array" ref="H1540">INDEX('Нормативные затраты по МЗ'!$C$2:$C$132,MATCH(A1540&amp;C1540,'Нормативные затраты по МЗ'!$A$2:$A$132&amp;'Нормативные затраты по МЗ'!$B$2:$B$132,0))</f>
        <v>141.06</v>
      </c>
      <c r="I1540" s="3">
        <f>HLOOKUP($C1540,'Параметры ПФ'!$F$3:$K$4,2,FALSE)</f>
        <v>155.04</v>
      </c>
      <c r="J1540" s="3">
        <f t="shared" si="120"/>
        <v>5642.4</v>
      </c>
      <c r="K1540" s="4">
        <f>IF(J1540&lt;'Параметры ПФ'!$N$7+0.01,'Стандартные программы'!J1540,ROUNDDOWN('Параметры ПФ'!$N$7/IF(H1540=0,I1540,IF(I1540&gt;H1540,H1540,I1540)),0)*IF(H1540=0,I1540,IF(I1540&gt;H1540,H1540,I1540)))</f>
        <v>5642.4</v>
      </c>
      <c r="L1540" s="3">
        <f t="shared" si="121"/>
        <v>73351.199999999997</v>
      </c>
      <c r="M1540" s="25">
        <f>IF(J1540&lt;'Параметры ПФ'!$N$7+0.01,E1540*F1540*G1540,ROUNDDOWN('Параметры ПФ'!$N$7/IF(H1540=0,I1540,IF(I1540&gt;H1540,H1540,I1540)),0)*G1540)</f>
        <v>520</v>
      </c>
      <c r="N1540" s="19">
        <f t="shared" si="122"/>
        <v>0</v>
      </c>
      <c r="O1540" s="66" t="b">
        <f t="shared" si="123"/>
        <v>1</v>
      </c>
      <c r="P1540" s="67">
        <f t="shared" si="124"/>
        <v>72</v>
      </c>
    </row>
    <row r="1541" spans="1:16" x14ac:dyDescent="0.45">
      <c r="A1541" s="90" t="s">
        <v>81</v>
      </c>
      <c r="B1541" s="90" t="s">
        <v>908</v>
      </c>
      <c r="C1541" s="90" t="s">
        <v>16</v>
      </c>
      <c r="D1541" s="91">
        <v>36</v>
      </c>
      <c r="E1541" s="91">
        <v>20</v>
      </c>
      <c r="F1541" s="92">
        <v>2</v>
      </c>
      <c r="G1541" s="92">
        <v>13</v>
      </c>
      <c r="H1541" s="68">
        <f t="array" ref="H1541">INDEX('Нормативные затраты по МЗ'!$C$2:$C$132,MATCH(A1541&amp;C1541,'Нормативные затраты по МЗ'!$A$2:$A$132&amp;'Нормативные затраты по МЗ'!$B$2:$B$132,0))</f>
        <v>141.06</v>
      </c>
      <c r="I1541" s="3">
        <f>HLOOKUP($C1541,'Параметры ПФ'!$F$3:$K$4,2,FALSE)</f>
        <v>155.04</v>
      </c>
      <c r="J1541" s="3">
        <f t="shared" si="120"/>
        <v>5642.4</v>
      </c>
      <c r="K1541" s="4">
        <f>IF(J1541&lt;'Параметры ПФ'!$N$7+0.01,'Стандартные программы'!J1541,ROUNDDOWN('Параметры ПФ'!$N$7/IF(H1541=0,I1541,IF(I1541&gt;H1541,H1541,I1541)),0)*IF(H1541=0,I1541,IF(I1541&gt;H1541,H1541,I1541)))</f>
        <v>5642.4</v>
      </c>
      <c r="L1541" s="3">
        <f t="shared" si="121"/>
        <v>73351.199999999997</v>
      </c>
      <c r="M1541" s="25">
        <f>IF(J1541&lt;'Параметры ПФ'!$N$7+0.01,E1541*F1541*G1541,ROUNDDOWN('Параметры ПФ'!$N$7/IF(H1541=0,I1541,IF(I1541&gt;H1541,H1541,I1541)),0)*G1541)</f>
        <v>520</v>
      </c>
      <c r="N1541" s="19">
        <f t="shared" si="122"/>
        <v>0</v>
      </c>
      <c r="O1541" s="66" t="b">
        <f t="shared" si="123"/>
        <v>1</v>
      </c>
      <c r="P1541" s="67">
        <f t="shared" si="124"/>
        <v>72</v>
      </c>
    </row>
    <row r="1542" spans="1:16" x14ac:dyDescent="0.45">
      <c r="A1542" s="90" t="s">
        <v>81</v>
      </c>
      <c r="B1542" s="90" t="s">
        <v>910</v>
      </c>
      <c r="C1542" s="90" t="s">
        <v>16</v>
      </c>
      <c r="D1542" s="91">
        <v>36</v>
      </c>
      <c r="E1542" s="91">
        <v>20</v>
      </c>
      <c r="F1542" s="92">
        <v>2</v>
      </c>
      <c r="G1542" s="92">
        <v>16</v>
      </c>
      <c r="H1542" s="68">
        <f t="array" ref="H1542">INDEX('Нормативные затраты по МЗ'!$C$2:$C$132,MATCH(A1542&amp;C1542,'Нормативные затраты по МЗ'!$A$2:$A$132&amp;'Нормативные затраты по МЗ'!$B$2:$B$132,0))</f>
        <v>141.06</v>
      </c>
      <c r="I1542" s="3">
        <f>HLOOKUP($C1542,'Параметры ПФ'!$F$3:$K$4,2,FALSE)</f>
        <v>155.04</v>
      </c>
      <c r="J1542" s="3">
        <f t="shared" si="120"/>
        <v>5642.4</v>
      </c>
      <c r="K1542" s="4">
        <f>IF(J1542&lt;'Параметры ПФ'!$N$7+0.01,'Стандартные программы'!J1542,ROUNDDOWN('Параметры ПФ'!$N$7/IF(H1542=0,I1542,IF(I1542&gt;H1542,H1542,I1542)),0)*IF(H1542=0,I1542,IF(I1542&gt;H1542,H1542,I1542)))</f>
        <v>5642.4</v>
      </c>
      <c r="L1542" s="3">
        <f t="shared" si="121"/>
        <v>90278.399999999994</v>
      </c>
      <c r="M1542" s="25">
        <f>IF(J1542&lt;'Параметры ПФ'!$N$7+0.01,E1542*F1542*G1542,ROUNDDOWN('Параметры ПФ'!$N$7/IF(H1542=0,I1542,IF(I1542&gt;H1542,H1542,I1542)),0)*G1542)</f>
        <v>640</v>
      </c>
      <c r="N1542" s="19">
        <f t="shared" si="122"/>
        <v>0</v>
      </c>
      <c r="O1542" s="66" t="b">
        <f t="shared" si="123"/>
        <v>1</v>
      </c>
      <c r="P1542" s="67">
        <f t="shared" si="124"/>
        <v>72</v>
      </c>
    </row>
    <row r="1543" spans="1:16" x14ac:dyDescent="0.45">
      <c r="A1543" s="90" t="s">
        <v>81</v>
      </c>
      <c r="B1543" s="90" t="s">
        <v>912</v>
      </c>
      <c r="C1543" s="90" t="s">
        <v>16</v>
      </c>
      <c r="D1543" s="91">
        <v>36</v>
      </c>
      <c r="E1543" s="91">
        <v>20</v>
      </c>
      <c r="F1543" s="92">
        <v>2</v>
      </c>
      <c r="G1543" s="92">
        <v>13</v>
      </c>
      <c r="H1543" s="68">
        <f t="array" ref="H1543">INDEX('Нормативные затраты по МЗ'!$C$2:$C$132,MATCH(A1543&amp;C1543,'Нормативные затраты по МЗ'!$A$2:$A$132&amp;'Нормативные затраты по МЗ'!$B$2:$B$132,0))</f>
        <v>141.06</v>
      </c>
      <c r="I1543" s="3">
        <f>HLOOKUP($C1543,'Параметры ПФ'!$F$3:$K$4,2,FALSE)</f>
        <v>155.04</v>
      </c>
      <c r="J1543" s="3">
        <f t="shared" si="120"/>
        <v>5642.4</v>
      </c>
      <c r="K1543" s="4">
        <f>IF(J1543&lt;'Параметры ПФ'!$N$7+0.01,'Стандартные программы'!J1543,ROUNDDOWN('Параметры ПФ'!$N$7/IF(H1543=0,I1543,IF(I1543&gt;H1543,H1543,I1543)),0)*IF(H1543=0,I1543,IF(I1543&gt;H1543,H1543,I1543)))</f>
        <v>5642.4</v>
      </c>
      <c r="L1543" s="3">
        <f t="shared" si="121"/>
        <v>73351.199999999997</v>
      </c>
      <c r="M1543" s="25">
        <f>IF(J1543&lt;'Параметры ПФ'!$N$7+0.01,E1543*F1543*G1543,ROUNDDOWN('Параметры ПФ'!$N$7/IF(H1543=0,I1543,IF(I1543&gt;H1543,H1543,I1543)),0)*G1543)</f>
        <v>520</v>
      </c>
      <c r="N1543" s="19">
        <f t="shared" si="122"/>
        <v>0</v>
      </c>
      <c r="O1543" s="66" t="b">
        <f t="shared" si="123"/>
        <v>1</v>
      </c>
      <c r="P1543" s="67">
        <f t="shared" si="124"/>
        <v>72</v>
      </c>
    </row>
    <row r="1544" spans="1:16" x14ac:dyDescent="0.45">
      <c r="A1544" s="90" t="s">
        <v>81</v>
      </c>
      <c r="B1544" s="90" t="s">
        <v>914</v>
      </c>
      <c r="C1544" s="90" t="s">
        <v>16</v>
      </c>
      <c r="D1544" s="91">
        <v>36</v>
      </c>
      <c r="E1544" s="91">
        <v>20</v>
      </c>
      <c r="F1544" s="92">
        <v>2</v>
      </c>
      <c r="G1544" s="92">
        <v>13</v>
      </c>
      <c r="H1544" s="68">
        <f t="array" ref="H1544">INDEX('Нормативные затраты по МЗ'!$C$2:$C$132,MATCH(A1544&amp;C1544,'Нормативные затраты по МЗ'!$A$2:$A$132&amp;'Нормативные затраты по МЗ'!$B$2:$B$132,0))</f>
        <v>141.06</v>
      </c>
      <c r="I1544" s="3">
        <f>HLOOKUP($C1544,'Параметры ПФ'!$F$3:$K$4,2,FALSE)</f>
        <v>155.04</v>
      </c>
      <c r="J1544" s="3">
        <f t="shared" si="120"/>
        <v>5642.4</v>
      </c>
      <c r="K1544" s="4">
        <f>IF(J1544&lt;'Параметры ПФ'!$N$7+0.01,'Стандартные программы'!J1544,ROUNDDOWN('Параметры ПФ'!$N$7/IF(H1544=0,I1544,IF(I1544&gt;H1544,H1544,I1544)),0)*IF(H1544=0,I1544,IF(I1544&gt;H1544,H1544,I1544)))</f>
        <v>5642.4</v>
      </c>
      <c r="L1544" s="3">
        <f t="shared" si="121"/>
        <v>73351.199999999997</v>
      </c>
      <c r="M1544" s="25">
        <f>IF(J1544&lt;'Параметры ПФ'!$N$7+0.01,E1544*F1544*G1544,ROUNDDOWN('Параметры ПФ'!$N$7/IF(H1544=0,I1544,IF(I1544&gt;H1544,H1544,I1544)),0)*G1544)</f>
        <v>520</v>
      </c>
      <c r="N1544" s="19">
        <f t="shared" si="122"/>
        <v>0</v>
      </c>
      <c r="O1544" s="66" t="b">
        <f t="shared" si="123"/>
        <v>1</v>
      </c>
      <c r="P1544" s="67">
        <f t="shared" si="124"/>
        <v>72</v>
      </c>
    </row>
    <row r="1545" spans="1:16" x14ac:dyDescent="0.45">
      <c r="A1545" s="90" t="s">
        <v>81</v>
      </c>
      <c r="B1545" s="90" t="s">
        <v>916</v>
      </c>
      <c r="C1545" s="90" t="s">
        <v>16</v>
      </c>
      <c r="D1545" s="91">
        <v>36</v>
      </c>
      <c r="E1545" s="91">
        <v>20</v>
      </c>
      <c r="F1545" s="92">
        <v>2</v>
      </c>
      <c r="G1545" s="92">
        <v>13</v>
      </c>
      <c r="H1545" s="68">
        <f t="array" ref="H1545">INDEX('Нормативные затраты по МЗ'!$C$2:$C$132,MATCH(A1545&amp;C1545,'Нормативные затраты по МЗ'!$A$2:$A$132&amp;'Нормативные затраты по МЗ'!$B$2:$B$132,0))</f>
        <v>141.06</v>
      </c>
      <c r="I1545" s="3">
        <f>HLOOKUP($C1545,'Параметры ПФ'!$F$3:$K$4,2,FALSE)</f>
        <v>155.04</v>
      </c>
      <c r="J1545" s="3">
        <f t="shared" si="120"/>
        <v>5642.4</v>
      </c>
      <c r="K1545" s="4">
        <f>IF(J1545&lt;'Параметры ПФ'!$N$7+0.01,'Стандартные программы'!J1545,ROUNDDOWN('Параметры ПФ'!$N$7/IF(H1545=0,I1545,IF(I1545&gt;H1545,H1545,I1545)),0)*IF(H1545=0,I1545,IF(I1545&gt;H1545,H1545,I1545)))</f>
        <v>5642.4</v>
      </c>
      <c r="L1545" s="3">
        <f t="shared" si="121"/>
        <v>73351.199999999997</v>
      </c>
      <c r="M1545" s="25">
        <f>IF(J1545&lt;'Параметры ПФ'!$N$7+0.01,E1545*F1545*G1545,ROUNDDOWN('Параметры ПФ'!$N$7/IF(H1545=0,I1545,IF(I1545&gt;H1545,H1545,I1545)),0)*G1545)</f>
        <v>520</v>
      </c>
      <c r="N1545" s="19">
        <f t="shared" si="122"/>
        <v>0</v>
      </c>
      <c r="O1545" s="66" t="b">
        <f t="shared" si="123"/>
        <v>1</v>
      </c>
      <c r="P1545" s="67">
        <f t="shared" si="124"/>
        <v>72</v>
      </c>
    </row>
    <row r="1546" spans="1:16" x14ac:dyDescent="0.45">
      <c r="A1546" s="90" t="s">
        <v>81</v>
      </c>
      <c r="B1546" s="90" t="s">
        <v>918</v>
      </c>
      <c r="C1546" s="90" t="s">
        <v>16</v>
      </c>
      <c r="D1546" s="91">
        <v>36</v>
      </c>
      <c r="E1546" s="91">
        <v>20</v>
      </c>
      <c r="F1546" s="92">
        <v>2</v>
      </c>
      <c r="G1546" s="92">
        <v>13</v>
      </c>
      <c r="H1546" s="68">
        <f t="array" ref="H1546">INDEX('Нормативные затраты по МЗ'!$C$2:$C$132,MATCH(A1546&amp;C1546,'Нормативные затраты по МЗ'!$A$2:$A$132&amp;'Нормативные затраты по МЗ'!$B$2:$B$132,0))</f>
        <v>141.06</v>
      </c>
      <c r="I1546" s="3">
        <f>HLOOKUP($C1546,'Параметры ПФ'!$F$3:$K$4,2,FALSE)</f>
        <v>155.04</v>
      </c>
      <c r="J1546" s="3">
        <f t="shared" si="120"/>
        <v>5642.4</v>
      </c>
      <c r="K1546" s="4">
        <f>IF(J1546&lt;'Параметры ПФ'!$N$7+0.01,'Стандартные программы'!J1546,ROUNDDOWN('Параметры ПФ'!$N$7/IF(H1546=0,I1546,IF(I1546&gt;H1546,H1546,I1546)),0)*IF(H1546=0,I1546,IF(I1546&gt;H1546,H1546,I1546)))</f>
        <v>5642.4</v>
      </c>
      <c r="L1546" s="3">
        <f t="shared" si="121"/>
        <v>73351.199999999997</v>
      </c>
      <c r="M1546" s="25">
        <f>IF(J1546&lt;'Параметры ПФ'!$N$7+0.01,E1546*F1546*G1546,ROUNDDOWN('Параметры ПФ'!$N$7/IF(H1546=0,I1546,IF(I1546&gt;H1546,H1546,I1546)),0)*G1546)</f>
        <v>520</v>
      </c>
      <c r="N1546" s="19">
        <f t="shared" si="122"/>
        <v>0</v>
      </c>
      <c r="O1546" s="66" t="b">
        <f t="shared" si="123"/>
        <v>1</v>
      </c>
      <c r="P1546" s="67">
        <f t="shared" si="124"/>
        <v>72</v>
      </c>
    </row>
    <row r="1547" spans="1:16" x14ac:dyDescent="0.45">
      <c r="A1547" s="90" t="s">
        <v>81</v>
      </c>
      <c r="B1547" s="90" t="s">
        <v>920</v>
      </c>
      <c r="C1547" s="90" t="s">
        <v>16</v>
      </c>
      <c r="D1547" s="91">
        <v>36</v>
      </c>
      <c r="E1547" s="91">
        <v>20</v>
      </c>
      <c r="F1547" s="92">
        <v>2</v>
      </c>
      <c r="G1547" s="92">
        <v>13</v>
      </c>
      <c r="H1547" s="68">
        <f t="array" ref="H1547">INDEX('Нормативные затраты по МЗ'!$C$2:$C$132,MATCH(A1547&amp;C1547,'Нормативные затраты по МЗ'!$A$2:$A$132&amp;'Нормативные затраты по МЗ'!$B$2:$B$132,0))</f>
        <v>141.06</v>
      </c>
      <c r="I1547" s="3">
        <f>HLOOKUP($C1547,'Параметры ПФ'!$F$3:$K$4,2,FALSE)</f>
        <v>155.04</v>
      </c>
      <c r="J1547" s="3">
        <f t="shared" si="120"/>
        <v>5642.4</v>
      </c>
      <c r="K1547" s="4">
        <f>IF(J1547&lt;'Параметры ПФ'!$N$7+0.01,'Стандартные программы'!J1547,ROUNDDOWN('Параметры ПФ'!$N$7/IF(H1547=0,I1547,IF(I1547&gt;H1547,H1547,I1547)),0)*IF(H1547=0,I1547,IF(I1547&gt;H1547,H1547,I1547)))</f>
        <v>5642.4</v>
      </c>
      <c r="L1547" s="3">
        <f t="shared" si="121"/>
        <v>73351.199999999997</v>
      </c>
      <c r="M1547" s="25">
        <f>IF(J1547&lt;'Параметры ПФ'!$N$7+0.01,E1547*F1547*G1547,ROUNDDOWN('Параметры ПФ'!$N$7/IF(H1547=0,I1547,IF(I1547&gt;H1547,H1547,I1547)),0)*G1547)</f>
        <v>520</v>
      </c>
      <c r="N1547" s="19">
        <f t="shared" si="122"/>
        <v>0</v>
      </c>
      <c r="O1547" s="66" t="b">
        <f t="shared" si="123"/>
        <v>1</v>
      </c>
      <c r="P1547" s="67">
        <f t="shared" si="124"/>
        <v>72</v>
      </c>
    </row>
    <row r="1548" spans="1:16" x14ac:dyDescent="0.45">
      <c r="A1548" s="90" t="s">
        <v>81</v>
      </c>
      <c r="B1548" s="90" t="s">
        <v>922</v>
      </c>
      <c r="C1548" s="90" t="s">
        <v>16</v>
      </c>
      <c r="D1548" s="91">
        <v>36</v>
      </c>
      <c r="E1548" s="91">
        <v>20</v>
      </c>
      <c r="F1548" s="92">
        <v>2</v>
      </c>
      <c r="G1548" s="92">
        <v>13</v>
      </c>
      <c r="H1548" s="68">
        <f t="array" ref="H1548">INDEX('Нормативные затраты по МЗ'!$C$2:$C$132,MATCH(A1548&amp;C1548,'Нормативные затраты по МЗ'!$A$2:$A$132&amp;'Нормативные затраты по МЗ'!$B$2:$B$132,0))</f>
        <v>141.06</v>
      </c>
      <c r="I1548" s="3">
        <f>HLOOKUP($C1548,'Параметры ПФ'!$F$3:$K$4,2,FALSE)</f>
        <v>155.04</v>
      </c>
      <c r="J1548" s="3">
        <f t="shared" si="120"/>
        <v>5642.4</v>
      </c>
      <c r="K1548" s="4">
        <f>IF(J1548&lt;'Параметры ПФ'!$N$7+0.01,'Стандартные программы'!J1548,ROUNDDOWN('Параметры ПФ'!$N$7/IF(H1548=0,I1548,IF(I1548&gt;H1548,H1548,I1548)),0)*IF(H1548=0,I1548,IF(I1548&gt;H1548,H1548,I1548)))</f>
        <v>5642.4</v>
      </c>
      <c r="L1548" s="3">
        <f t="shared" si="121"/>
        <v>73351.199999999997</v>
      </c>
      <c r="M1548" s="25">
        <f>IF(J1548&lt;'Параметры ПФ'!$N$7+0.01,E1548*F1548*G1548,ROUNDDOWN('Параметры ПФ'!$N$7/IF(H1548=0,I1548,IF(I1548&gt;H1548,H1548,I1548)),0)*G1548)</f>
        <v>520</v>
      </c>
      <c r="N1548" s="19">
        <f t="shared" si="122"/>
        <v>0</v>
      </c>
      <c r="O1548" s="66" t="b">
        <f t="shared" si="123"/>
        <v>1</v>
      </c>
      <c r="P1548" s="67">
        <f t="shared" si="124"/>
        <v>72</v>
      </c>
    </row>
    <row r="1549" spans="1:16" x14ac:dyDescent="0.45">
      <c r="A1549" s="90" t="s">
        <v>81</v>
      </c>
      <c r="B1549" s="90" t="s">
        <v>924</v>
      </c>
      <c r="C1549" s="90" t="s">
        <v>16</v>
      </c>
      <c r="D1549" s="91">
        <v>36</v>
      </c>
      <c r="E1549" s="91">
        <v>20</v>
      </c>
      <c r="F1549" s="92">
        <v>2</v>
      </c>
      <c r="G1549" s="92">
        <v>13</v>
      </c>
      <c r="H1549" s="68">
        <f t="array" ref="H1549">INDEX('Нормативные затраты по МЗ'!$C$2:$C$132,MATCH(A1549&amp;C1549,'Нормативные затраты по МЗ'!$A$2:$A$132&amp;'Нормативные затраты по МЗ'!$B$2:$B$132,0))</f>
        <v>141.06</v>
      </c>
      <c r="I1549" s="3">
        <f>HLOOKUP($C1549,'Параметры ПФ'!$F$3:$K$4,2,FALSE)</f>
        <v>155.04</v>
      </c>
      <c r="J1549" s="3">
        <f t="shared" si="120"/>
        <v>5642.4</v>
      </c>
      <c r="K1549" s="4">
        <f>IF(J1549&lt;'Параметры ПФ'!$N$7+0.01,'Стандартные программы'!J1549,ROUNDDOWN('Параметры ПФ'!$N$7/IF(H1549=0,I1549,IF(I1549&gt;H1549,H1549,I1549)),0)*IF(H1549=0,I1549,IF(I1549&gt;H1549,H1549,I1549)))</f>
        <v>5642.4</v>
      </c>
      <c r="L1549" s="3">
        <f t="shared" si="121"/>
        <v>73351.199999999997</v>
      </c>
      <c r="M1549" s="25">
        <f>IF(J1549&lt;'Параметры ПФ'!$N$7+0.01,E1549*F1549*G1549,ROUNDDOWN('Параметры ПФ'!$N$7/IF(H1549=0,I1549,IF(I1549&gt;H1549,H1549,I1549)),0)*G1549)</f>
        <v>520</v>
      </c>
      <c r="N1549" s="19">
        <f t="shared" si="122"/>
        <v>0</v>
      </c>
      <c r="O1549" s="66" t="b">
        <f t="shared" si="123"/>
        <v>1</v>
      </c>
      <c r="P1549" s="67">
        <f t="shared" si="124"/>
        <v>72</v>
      </c>
    </row>
    <row r="1550" spans="1:16" x14ac:dyDescent="0.45">
      <c r="A1550" s="90" t="s">
        <v>81</v>
      </c>
      <c r="B1550" s="90" t="s">
        <v>926</v>
      </c>
      <c r="C1550" s="90" t="s">
        <v>16</v>
      </c>
      <c r="D1550" s="91">
        <v>36</v>
      </c>
      <c r="E1550" s="91">
        <v>20</v>
      </c>
      <c r="F1550" s="92">
        <v>2</v>
      </c>
      <c r="G1550" s="92">
        <v>13</v>
      </c>
      <c r="H1550" s="68">
        <f t="array" ref="H1550">INDEX('Нормативные затраты по МЗ'!$C$2:$C$132,MATCH(A1550&amp;C1550,'Нормативные затраты по МЗ'!$A$2:$A$132&amp;'Нормативные затраты по МЗ'!$B$2:$B$132,0))</f>
        <v>141.06</v>
      </c>
      <c r="I1550" s="3">
        <f>HLOOKUP($C1550,'Параметры ПФ'!$F$3:$K$4,2,FALSE)</f>
        <v>155.04</v>
      </c>
      <c r="J1550" s="3">
        <f t="shared" si="120"/>
        <v>5642.4</v>
      </c>
      <c r="K1550" s="4">
        <f>IF(J1550&lt;'Параметры ПФ'!$N$7+0.01,'Стандартные программы'!J1550,ROUNDDOWN('Параметры ПФ'!$N$7/IF(H1550=0,I1550,IF(I1550&gt;H1550,H1550,I1550)),0)*IF(H1550=0,I1550,IF(I1550&gt;H1550,H1550,I1550)))</f>
        <v>5642.4</v>
      </c>
      <c r="L1550" s="3">
        <f t="shared" si="121"/>
        <v>73351.199999999997</v>
      </c>
      <c r="M1550" s="25">
        <f>IF(J1550&lt;'Параметры ПФ'!$N$7+0.01,E1550*F1550*G1550,ROUNDDOWN('Параметры ПФ'!$N$7/IF(H1550=0,I1550,IF(I1550&gt;H1550,H1550,I1550)),0)*G1550)</f>
        <v>520</v>
      </c>
      <c r="N1550" s="19">
        <f t="shared" si="122"/>
        <v>0</v>
      </c>
      <c r="O1550" s="66" t="b">
        <f t="shared" si="123"/>
        <v>1</v>
      </c>
      <c r="P1550" s="67">
        <f t="shared" si="124"/>
        <v>72</v>
      </c>
    </row>
    <row r="1551" spans="1:16" x14ac:dyDescent="0.45">
      <c r="A1551" s="90" t="s">
        <v>81</v>
      </c>
      <c r="B1551" s="90" t="s">
        <v>928</v>
      </c>
      <c r="C1551" s="90" t="s">
        <v>16</v>
      </c>
      <c r="D1551" s="91">
        <v>36</v>
      </c>
      <c r="E1551" s="91">
        <v>20</v>
      </c>
      <c r="F1551" s="92">
        <v>2</v>
      </c>
      <c r="G1551" s="92">
        <v>13</v>
      </c>
      <c r="H1551" s="68">
        <f t="array" ref="H1551">INDEX('Нормативные затраты по МЗ'!$C$2:$C$132,MATCH(A1551&amp;C1551,'Нормативные затраты по МЗ'!$A$2:$A$132&amp;'Нормативные затраты по МЗ'!$B$2:$B$132,0))</f>
        <v>141.06</v>
      </c>
      <c r="I1551" s="3">
        <f>HLOOKUP($C1551,'Параметры ПФ'!$F$3:$K$4,2,FALSE)</f>
        <v>155.04</v>
      </c>
      <c r="J1551" s="3">
        <f t="shared" si="120"/>
        <v>5642.4</v>
      </c>
      <c r="K1551" s="4">
        <f>IF(J1551&lt;'Параметры ПФ'!$N$7+0.01,'Стандартные программы'!J1551,ROUNDDOWN('Параметры ПФ'!$N$7/IF(H1551=0,I1551,IF(I1551&gt;H1551,H1551,I1551)),0)*IF(H1551=0,I1551,IF(I1551&gt;H1551,H1551,I1551)))</f>
        <v>5642.4</v>
      </c>
      <c r="L1551" s="3">
        <f t="shared" si="121"/>
        <v>73351.199999999997</v>
      </c>
      <c r="M1551" s="25">
        <f>IF(J1551&lt;'Параметры ПФ'!$N$7+0.01,E1551*F1551*G1551,ROUNDDOWN('Параметры ПФ'!$N$7/IF(H1551=0,I1551,IF(I1551&gt;H1551,H1551,I1551)),0)*G1551)</f>
        <v>520</v>
      </c>
      <c r="N1551" s="19">
        <f t="shared" si="122"/>
        <v>0</v>
      </c>
      <c r="O1551" s="66" t="b">
        <f t="shared" si="123"/>
        <v>1</v>
      </c>
      <c r="P1551" s="67">
        <f t="shared" si="124"/>
        <v>72</v>
      </c>
    </row>
    <row r="1552" spans="1:16" x14ac:dyDescent="0.45">
      <c r="A1552" s="90" t="s">
        <v>81</v>
      </c>
      <c r="B1552" s="90" t="s">
        <v>930</v>
      </c>
      <c r="C1552" s="90" t="s">
        <v>16</v>
      </c>
      <c r="D1552" s="91">
        <v>36</v>
      </c>
      <c r="E1552" s="91">
        <v>20</v>
      </c>
      <c r="F1552" s="92">
        <v>2</v>
      </c>
      <c r="G1552" s="92">
        <v>13</v>
      </c>
      <c r="H1552" s="68">
        <f t="array" ref="H1552">INDEX('Нормативные затраты по МЗ'!$C$2:$C$132,MATCH(A1552&amp;C1552,'Нормативные затраты по МЗ'!$A$2:$A$132&amp;'Нормативные затраты по МЗ'!$B$2:$B$132,0))</f>
        <v>141.06</v>
      </c>
      <c r="I1552" s="3">
        <f>HLOOKUP($C1552,'Параметры ПФ'!$F$3:$K$4,2,FALSE)</f>
        <v>155.04</v>
      </c>
      <c r="J1552" s="3">
        <f t="shared" si="120"/>
        <v>5642.4</v>
      </c>
      <c r="K1552" s="4">
        <f>IF(J1552&lt;'Параметры ПФ'!$N$7+0.01,'Стандартные программы'!J1552,ROUNDDOWN('Параметры ПФ'!$N$7/IF(H1552=0,I1552,IF(I1552&gt;H1552,H1552,I1552)),0)*IF(H1552=0,I1552,IF(I1552&gt;H1552,H1552,I1552)))</f>
        <v>5642.4</v>
      </c>
      <c r="L1552" s="3">
        <f t="shared" si="121"/>
        <v>73351.199999999997</v>
      </c>
      <c r="M1552" s="25">
        <f>IF(J1552&lt;'Параметры ПФ'!$N$7+0.01,E1552*F1552*G1552,ROUNDDOWN('Параметры ПФ'!$N$7/IF(H1552=0,I1552,IF(I1552&gt;H1552,H1552,I1552)),0)*G1552)</f>
        <v>520</v>
      </c>
      <c r="N1552" s="19">
        <f t="shared" si="122"/>
        <v>0</v>
      </c>
      <c r="O1552" s="66" t="b">
        <f t="shared" si="123"/>
        <v>1</v>
      </c>
      <c r="P1552" s="67">
        <f t="shared" si="124"/>
        <v>72</v>
      </c>
    </row>
    <row r="1553" spans="1:16" x14ac:dyDescent="0.45">
      <c r="A1553" s="90" t="s">
        <v>81</v>
      </c>
      <c r="B1553" s="90" t="s">
        <v>932</v>
      </c>
      <c r="C1553" s="90" t="s">
        <v>16</v>
      </c>
      <c r="D1553" s="91">
        <v>36</v>
      </c>
      <c r="E1553" s="91">
        <v>20</v>
      </c>
      <c r="F1553" s="92">
        <v>2</v>
      </c>
      <c r="G1553" s="92">
        <v>13</v>
      </c>
      <c r="H1553" s="68">
        <f t="array" ref="H1553">INDEX('Нормативные затраты по МЗ'!$C$2:$C$132,MATCH(A1553&amp;C1553,'Нормативные затраты по МЗ'!$A$2:$A$132&amp;'Нормативные затраты по МЗ'!$B$2:$B$132,0))</f>
        <v>141.06</v>
      </c>
      <c r="I1553" s="3">
        <f>HLOOKUP($C1553,'Параметры ПФ'!$F$3:$K$4,2,FALSE)</f>
        <v>155.04</v>
      </c>
      <c r="J1553" s="3">
        <f t="shared" si="120"/>
        <v>5642.4</v>
      </c>
      <c r="K1553" s="4">
        <f>IF(J1553&lt;'Параметры ПФ'!$N$7+0.01,'Стандартные программы'!J1553,ROUNDDOWN('Параметры ПФ'!$N$7/IF(H1553=0,I1553,IF(I1553&gt;H1553,H1553,I1553)),0)*IF(H1553=0,I1553,IF(I1553&gt;H1553,H1553,I1553)))</f>
        <v>5642.4</v>
      </c>
      <c r="L1553" s="3">
        <f t="shared" si="121"/>
        <v>73351.199999999997</v>
      </c>
      <c r="M1553" s="25">
        <f>IF(J1553&lt;'Параметры ПФ'!$N$7+0.01,E1553*F1553*G1553,ROUNDDOWN('Параметры ПФ'!$N$7/IF(H1553=0,I1553,IF(I1553&gt;H1553,H1553,I1553)),0)*G1553)</f>
        <v>520</v>
      </c>
      <c r="N1553" s="19">
        <f t="shared" si="122"/>
        <v>0</v>
      </c>
      <c r="O1553" s="66" t="b">
        <f t="shared" si="123"/>
        <v>1</v>
      </c>
      <c r="P1553" s="67">
        <f t="shared" si="124"/>
        <v>72</v>
      </c>
    </row>
    <row r="1554" spans="1:16" x14ac:dyDescent="0.45">
      <c r="A1554" s="90" t="s">
        <v>81</v>
      </c>
      <c r="B1554" s="90" t="s">
        <v>934</v>
      </c>
      <c r="C1554" s="90" t="s">
        <v>16</v>
      </c>
      <c r="D1554" s="91">
        <v>36</v>
      </c>
      <c r="E1554" s="91">
        <v>20</v>
      </c>
      <c r="F1554" s="92">
        <v>2</v>
      </c>
      <c r="G1554" s="92">
        <v>13</v>
      </c>
      <c r="H1554" s="68">
        <f t="array" ref="H1554">INDEX('Нормативные затраты по МЗ'!$C$2:$C$132,MATCH(A1554&amp;C1554,'Нормативные затраты по МЗ'!$A$2:$A$132&amp;'Нормативные затраты по МЗ'!$B$2:$B$132,0))</f>
        <v>141.06</v>
      </c>
      <c r="I1554" s="3">
        <f>HLOOKUP($C1554,'Параметры ПФ'!$F$3:$K$4,2,FALSE)</f>
        <v>155.04</v>
      </c>
      <c r="J1554" s="3">
        <f t="shared" si="120"/>
        <v>5642.4</v>
      </c>
      <c r="K1554" s="4">
        <f>IF(J1554&lt;'Параметры ПФ'!$N$7+0.01,'Стандартные программы'!J1554,ROUNDDOWN('Параметры ПФ'!$N$7/IF(H1554=0,I1554,IF(I1554&gt;H1554,H1554,I1554)),0)*IF(H1554=0,I1554,IF(I1554&gt;H1554,H1554,I1554)))</f>
        <v>5642.4</v>
      </c>
      <c r="L1554" s="3">
        <f t="shared" si="121"/>
        <v>73351.199999999997</v>
      </c>
      <c r="M1554" s="25">
        <f>IF(J1554&lt;'Параметры ПФ'!$N$7+0.01,E1554*F1554*G1554,ROUNDDOWN('Параметры ПФ'!$N$7/IF(H1554=0,I1554,IF(I1554&gt;H1554,H1554,I1554)),0)*G1554)</f>
        <v>520</v>
      </c>
      <c r="N1554" s="19">
        <f t="shared" si="122"/>
        <v>0</v>
      </c>
      <c r="O1554" s="66" t="b">
        <f t="shared" si="123"/>
        <v>1</v>
      </c>
      <c r="P1554" s="67">
        <f t="shared" si="124"/>
        <v>72</v>
      </c>
    </row>
    <row r="1555" spans="1:16" x14ac:dyDescent="0.45">
      <c r="A1555" s="90" t="s">
        <v>81</v>
      </c>
      <c r="B1555" s="90" t="s">
        <v>936</v>
      </c>
      <c r="C1555" s="90" t="s">
        <v>16</v>
      </c>
      <c r="D1555" s="91">
        <v>36</v>
      </c>
      <c r="E1555" s="91">
        <v>20</v>
      </c>
      <c r="F1555" s="92">
        <v>2</v>
      </c>
      <c r="G1555" s="92">
        <v>13</v>
      </c>
      <c r="H1555" s="68">
        <f t="array" ref="H1555">INDEX('Нормативные затраты по МЗ'!$C$2:$C$132,MATCH(A1555&amp;C1555,'Нормативные затраты по МЗ'!$A$2:$A$132&amp;'Нормативные затраты по МЗ'!$B$2:$B$132,0))</f>
        <v>141.06</v>
      </c>
      <c r="I1555" s="3">
        <f>HLOOKUP($C1555,'Параметры ПФ'!$F$3:$K$4,2,FALSE)</f>
        <v>155.04</v>
      </c>
      <c r="J1555" s="3">
        <f t="shared" si="120"/>
        <v>5642.4</v>
      </c>
      <c r="K1555" s="4">
        <f>IF(J1555&lt;'Параметры ПФ'!$N$7+0.01,'Стандартные программы'!J1555,ROUNDDOWN('Параметры ПФ'!$N$7/IF(H1555=0,I1555,IF(I1555&gt;H1555,H1555,I1555)),0)*IF(H1555=0,I1555,IF(I1555&gt;H1555,H1555,I1555)))</f>
        <v>5642.4</v>
      </c>
      <c r="L1555" s="3">
        <f t="shared" si="121"/>
        <v>73351.199999999997</v>
      </c>
      <c r="M1555" s="25">
        <f>IF(J1555&lt;'Параметры ПФ'!$N$7+0.01,E1555*F1555*G1555,ROUNDDOWN('Параметры ПФ'!$N$7/IF(H1555=0,I1555,IF(I1555&gt;H1555,H1555,I1555)),0)*G1555)</f>
        <v>520</v>
      </c>
      <c r="N1555" s="19">
        <f t="shared" si="122"/>
        <v>0</v>
      </c>
      <c r="O1555" s="66" t="b">
        <f t="shared" si="123"/>
        <v>1</v>
      </c>
      <c r="P1555" s="67">
        <f t="shared" si="124"/>
        <v>72</v>
      </c>
    </row>
    <row r="1556" spans="1:16" x14ac:dyDescent="0.45">
      <c r="A1556" s="90" t="s">
        <v>81</v>
      </c>
      <c r="B1556" s="90" t="s">
        <v>938</v>
      </c>
      <c r="C1556" s="90" t="s">
        <v>16</v>
      </c>
      <c r="D1556" s="91">
        <v>36</v>
      </c>
      <c r="E1556" s="91">
        <v>20</v>
      </c>
      <c r="F1556" s="92">
        <v>2</v>
      </c>
      <c r="G1556" s="92">
        <v>13</v>
      </c>
      <c r="H1556" s="68">
        <f t="array" ref="H1556">INDEX('Нормативные затраты по МЗ'!$C$2:$C$132,MATCH(A1556&amp;C1556,'Нормативные затраты по МЗ'!$A$2:$A$132&amp;'Нормативные затраты по МЗ'!$B$2:$B$132,0))</f>
        <v>141.06</v>
      </c>
      <c r="I1556" s="3">
        <f>HLOOKUP($C1556,'Параметры ПФ'!$F$3:$K$4,2,FALSE)</f>
        <v>155.04</v>
      </c>
      <c r="J1556" s="3">
        <f t="shared" si="120"/>
        <v>5642.4</v>
      </c>
      <c r="K1556" s="4">
        <f>IF(J1556&lt;'Параметры ПФ'!$N$7+0.01,'Стандартные программы'!J1556,ROUNDDOWN('Параметры ПФ'!$N$7/IF(H1556=0,I1556,IF(I1556&gt;H1556,H1556,I1556)),0)*IF(H1556=0,I1556,IF(I1556&gt;H1556,H1556,I1556)))</f>
        <v>5642.4</v>
      </c>
      <c r="L1556" s="3">
        <f t="shared" si="121"/>
        <v>73351.199999999997</v>
      </c>
      <c r="M1556" s="25">
        <f>IF(J1556&lt;'Параметры ПФ'!$N$7+0.01,E1556*F1556*G1556,ROUNDDOWN('Параметры ПФ'!$N$7/IF(H1556=0,I1556,IF(I1556&gt;H1556,H1556,I1556)),0)*G1556)</f>
        <v>520</v>
      </c>
      <c r="N1556" s="19">
        <f t="shared" si="122"/>
        <v>0</v>
      </c>
      <c r="O1556" s="66" t="b">
        <f t="shared" si="123"/>
        <v>1</v>
      </c>
      <c r="P1556" s="67">
        <f t="shared" si="124"/>
        <v>72</v>
      </c>
    </row>
    <row r="1557" spans="1:16" x14ac:dyDescent="0.45">
      <c r="A1557" s="90" t="s">
        <v>81</v>
      </c>
      <c r="B1557" s="90" t="s">
        <v>940</v>
      </c>
      <c r="C1557" s="90" t="s">
        <v>16</v>
      </c>
      <c r="D1557" s="91">
        <v>36</v>
      </c>
      <c r="E1557" s="91">
        <v>20</v>
      </c>
      <c r="F1557" s="92">
        <v>2</v>
      </c>
      <c r="G1557" s="92">
        <v>13</v>
      </c>
      <c r="H1557" s="68">
        <f t="array" ref="H1557">INDEX('Нормативные затраты по МЗ'!$C$2:$C$132,MATCH(A1557&amp;C1557,'Нормативные затраты по МЗ'!$A$2:$A$132&amp;'Нормативные затраты по МЗ'!$B$2:$B$132,0))</f>
        <v>141.06</v>
      </c>
      <c r="I1557" s="3">
        <f>HLOOKUP($C1557,'Параметры ПФ'!$F$3:$K$4,2,FALSE)</f>
        <v>155.04</v>
      </c>
      <c r="J1557" s="3">
        <f t="shared" si="120"/>
        <v>5642.4</v>
      </c>
      <c r="K1557" s="4">
        <f>IF(J1557&lt;'Параметры ПФ'!$N$7+0.01,'Стандартные программы'!J1557,ROUNDDOWN('Параметры ПФ'!$N$7/IF(H1557=0,I1557,IF(I1557&gt;H1557,H1557,I1557)),0)*IF(H1557=0,I1557,IF(I1557&gt;H1557,H1557,I1557)))</f>
        <v>5642.4</v>
      </c>
      <c r="L1557" s="3">
        <f t="shared" si="121"/>
        <v>73351.199999999997</v>
      </c>
      <c r="M1557" s="25">
        <f>IF(J1557&lt;'Параметры ПФ'!$N$7+0.01,E1557*F1557*G1557,ROUNDDOWN('Параметры ПФ'!$N$7/IF(H1557=0,I1557,IF(I1557&gt;H1557,H1557,I1557)),0)*G1557)</f>
        <v>520</v>
      </c>
      <c r="N1557" s="19">
        <f t="shared" si="122"/>
        <v>0</v>
      </c>
      <c r="O1557" s="66" t="b">
        <f t="shared" si="123"/>
        <v>1</v>
      </c>
      <c r="P1557" s="67">
        <f t="shared" si="124"/>
        <v>72</v>
      </c>
    </row>
    <row r="1558" spans="1:16" x14ac:dyDescent="0.45">
      <c r="A1558" s="90" t="s">
        <v>81</v>
      </c>
      <c r="B1558" s="90" t="s">
        <v>942</v>
      </c>
      <c r="C1558" s="90" t="s">
        <v>16</v>
      </c>
      <c r="D1558" s="91">
        <v>36</v>
      </c>
      <c r="E1558" s="91">
        <v>20</v>
      </c>
      <c r="F1558" s="92">
        <v>2</v>
      </c>
      <c r="G1558" s="92">
        <v>13</v>
      </c>
      <c r="H1558" s="68">
        <f t="array" ref="H1558">INDEX('Нормативные затраты по МЗ'!$C$2:$C$132,MATCH(A1558&amp;C1558,'Нормативные затраты по МЗ'!$A$2:$A$132&amp;'Нормативные затраты по МЗ'!$B$2:$B$132,0))</f>
        <v>141.06</v>
      </c>
      <c r="I1558" s="3">
        <f>HLOOKUP($C1558,'Параметры ПФ'!$F$3:$K$4,2,FALSE)</f>
        <v>155.04</v>
      </c>
      <c r="J1558" s="3">
        <f t="shared" si="120"/>
        <v>5642.4</v>
      </c>
      <c r="K1558" s="4">
        <f>IF(J1558&lt;'Параметры ПФ'!$N$7+0.01,'Стандартные программы'!J1558,ROUNDDOWN('Параметры ПФ'!$N$7/IF(H1558=0,I1558,IF(I1558&gt;H1558,H1558,I1558)),0)*IF(H1558=0,I1558,IF(I1558&gt;H1558,H1558,I1558)))</f>
        <v>5642.4</v>
      </c>
      <c r="L1558" s="3">
        <f t="shared" si="121"/>
        <v>73351.199999999997</v>
      </c>
      <c r="M1558" s="25">
        <f>IF(J1558&lt;'Параметры ПФ'!$N$7+0.01,E1558*F1558*G1558,ROUNDDOWN('Параметры ПФ'!$N$7/IF(H1558=0,I1558,IF(I1558&gt;H1558,H1558,I1558)),0)*G1558)</f>
        <v>520</v>
      </c>
      <c r="N1558" s="19">
        <f t="shared" si="122"/>
        <v>0</v>
      </c>
      <c r="O1558" s="66" t="b">
        <f t="shared" si="123"/>
        <v>1</v>
      </c>
      <c r="P1558" s="67">
        <f t="shared" si="124"/>
        <v>72</v>
      </c>
    </row>
    <row r="1559" spans="1:16" x14ac:dyDescent="0.45">
      <c r="A1559" s="90" t="s">
        <v>81</v>
      </c>
      <c r="B1559" s="90" t="s">
        <v>944</v>
      </c>
      <c r="C1559" s="90" t="s">
        <v>16</v>
      </c>
      <c r="D1559" s="91">
        <v>36</v>
      </c>
      <c r="E1559" s="91">
        <v>20</v>
      </c>
      <c r="F1559" s="92">
        <v>2</v>
      </c>
      <c r="G1559" s="92">
        <v>13</v>
      </c>
      <c r="H1559" s="68">
        <f t="array" ref="H1559">INDEX('Нормативные затраты по МЗ'!$C$2:$C$132,MATCH(A1559&amp;C1559,'Нормативные затраты по МЗ'!$A$2:$A$132&amp;'Нормативные затраты по МЗ'!$B$2:$B$132,0))</f>
        <v>141.06</v>
      </c>
      <c r="I1559" s="3">
        <f>HLOOKUP($C1559,'Параметры ПФ'!$F$3:$K$4,2,FALSE)</f>
        <v>155.04</v>
      </c>
      <c r="J1559" s="3">
        <f t="shared" si="120"/>
        <v>5642.4</v>
      </c>
      <c r="K1559" s="4">
        <f>IF(J1559&lt;'Параметры ПФ'!$N$7+0.01,'Стандартные программы'!J1559,ROUNDDOWN('Параметры ПФ'!$N$7/IF(H1559=0,I1559,IF(I1559&gt;H1559,H1559,I1559)),0)*IF(H1559=0,I1559,IF(I1559&gt;H1559,H1559,I1559)))</f>
        <v>5642.4</v>
      </c>
      <c r="L1559" s="3">
        <f t="shared" si="121"/>
        <v>73351.199999999997</v>
      </c>
      <c r="M1559" s="25">
        <f>IF(J1559&lt;'Параметры ПФ'!$N$7+0.01,E1559*F1559*G1559,ROUNDDOWN('Параметры ПФ'!$N$7/IF(H1559=0,I1559,IF(I1559&gt;H1559,H1559,I1559)),0)*G1559)</f>
        <v>520</v>
      </c>
      <c r="N1559" s="19">
        <f t="shared" si="122"/>
        <v>0</v>
      </c>
      <c r="O1559" s="66" t="b">
        <f t="shared" si="123"/>
        <v>1</v>
      </c>
      <c r="P1559" s="67">
        <f t="shared" si="124"/>
        <v>72</v>
      </c>
    </row>
    <row r="1560" spans="1:16" x14ac:dyDescent="0.45">
      <c r="A1560" s="90" t="s">
        <v>81</v>
      </c>
      <c r="B1560" s="90" t="s">
        <v>946</v>
      </c>
      <c r="C1560" s="90" t="s">
        <v>16</v>
      </c>
      <c r="D1560" s="91">
        <v>36</v>
      </c>
      <c r="E1560" s="91">
        <v>20</v>
      </c>
      <c r="F1560" s="92">
        <v>2</v>
      </c>
      <c r="G1560" s="92">
        <v>13</v>
      </c>
      <c r="H1560" s="68">
        <f t="array" ref="H1560">INDEX('Нормативные затраты по МЗ'!$C$2:$C$132,MATCH(A1560&amp;C1560,'Нормативные затраты по МЗ'!$A$2:$A$132&amp;'Нормативные затраты по МЗ'!$B$2:$B$132,0))</f>
        <v>141.06</v>
      </c>
      <c r="I1560" s="3">
        <f>HLOOKUP($C1560,'Параметры ПФ'!$F$3:$K$4,2,FALSE)</f>
        <v>155.04</v>
      </c>
      <c r="J1560" s="3">
        <f t="shared" si="120"/>
        <v>5642.4</v>
      </c>
      <c r="K1560" s="4">
        <f>IF(J1560&lt;'Параметры ПФ'!$N$7+0.01,'Стандартные программы'!J1560,ROUNDDOWN('Параметры ПФ'!$N$7/IF(H1560=0,I1560,IF(I1560&gt;H1560,H1560,I1560)),0)*IF(H1560=0,I1560,IF(I1560&gt;H1560,H1560,I1560)))</f>
        <v>5642.4</v>
      </c>
      <c r="L1560" s="3">
        <f t="shared" si="121"/>
        <v>73351.199999999997</v>
      </c>
      <c r="M1560" s="25">
        <f>IF(J1560&lt;'Параметры ПФ'!$N$7+0.01,E1560*F1560*G1560,ROUNDDOWN('Параметры ПФ'!$N$7/IF(H1560=0,I1560,IF(I1560&gt;H1560,H1560,I1560)),0)*G1560)</f>
        <v>520</v>
      </c>
      <c r="N1560" s="19">
        <f t="shared" si="122"/>
        <v>0</v>
      </c>
      <c r="O1560" s="66" t="b">
        <f t="shared" si="123"/>
        <v>1</v>
      </c>
      <c r="P1560" s="67">
        <f t="shared" si="124"/>
        <v>72</v>
      </c>
    </row>
    <row r="1561" spans="1:16" x14ac:dyDescent="0.45">
      <c r="A1561" s="90" t="s">
        <v>81</v>
      </c>
      <c r="B1561" s="90" t="s">
        <v>948</v>
      </c>
      <c r="C1561" s="90" t="s">
        <v>16</v>
      </c>
      <c r="D1561" s="91">
        <v>36</v>
      </c>
      <c r="E1561" s="91">
        <v>20</v>
      </c>
      <c r="F1561" s="92">
        <v>2</v>
      </c>
      <c r="G1561" s="92">
        <v>13</v>
      </c>
      <c r="H1561" s="68">
        <f t="array" ref="H1561">INDEX('Нормативные затраты по МЗ'!$C$2:$C$132,MATCH(A1561&amp;C1561,'Нормативные затраты по МЗ'!$A$2:$A$132&amp;'Нормативные затраты по МЗ'!$B$2:$B$132,0))</f>
        <v>141.06</v>
      </c>
      <c r="I1561" s="3">
        <f>HLOOKUP($C1561,'Параметры ПФ'!$F$3:$K$4,2,FALSE)</f>
        <v>155.04</v>
      </c>
      <c r="J1561" s="3">
        <f t="shared" si="120"/>
        <v>5642.4</v>
      </c>
      <c r="K1561" s="4">
        <f>IF(J1561&lt;'Параметры ПФ'!$N$7+0.01,'Стандартные программы'!J1561,ROUNDDOWN('Параметры ПФ'!$N$7/IF(H1561=0,I1561,IF(I1561&gt;H1561,H1561,I1561)),0)*IF(H1561=0,I1561,IF(I1561&gt;H1561,H1561,I1561)))</f>
        <v>5642.4</v>
      </c>
      <c r="L1561" s="3">
        <f t="shared" si="121"/>
        <v>73351.199999999997</v>
      </c>
      <c r="M1561" s="25">
        <f>IF(J1561&lt;'Параметры ПФ'!$N$7+0.01,E1561*F1561*G1561,ROUNDDOWN('Параметры ПФ'!$N$7/IF(H1561=0,I1561,IF(I1561&gt;H1561,H1561,I1561)),0)*G1561)</f>
        <v>520</v>
      </c>
      <c r="N1561" s="19">
        <f t="shared" si="122"/>
        <v>0</v>
      </c>
      <c r="O1561" s="66" t="b">
        <f t="shared" si="123"/>
        <v>1</v>
      </c>
      <c r="P1561" s="67">
        <f t="shared" si="124"/>
        <v>72</v>
      </c>
    </row>
    <row r="1562" spans="1:16" x14ac:dyDescent="0.45">
      <c r="A1562" s="90" t="s">
        <v>81</v>
      </c>
      <c r="B1562" s="90" t="s">
        <v>950</v>
      </c>
      <c r="C1562" s="90" t="s">
        <v>16</v>
      </c>
      <c r="D1562" s="91">
        <v>36</v>
      </c>
      <c r="E1562" s="91">
        <v>20</v>
      </c>
      <c r="F1562" s="92">
        <v>2</v>
      </c>
      <c r="G1562" s="92">
        <v>12</v>
      </c>
      <c r="H1562" s="68">
        <f t="array" ref="H1562">INDEX('Нормативные затраты по МЗ'!$C$2:$C$132,MATCH(A1562&amp;C1562,'Нормативные затраты по МЗ'!$A$2:$A$132&amp;'Нормативные затраты по МЗ'!$B$2:$B$132,0))</f>
        <v>141.06</v>
      </c>
      <c r="I1562" s="3">
        <f>HLOOKUP($C1562,'Параметры ПФ'!$F$3:$K$4,2,FALSE)</f>
        <v>155.04</v>
      </c>
      <c r="J1562" s="3">
        <f t="shared" si="120"/>
        <v>5642.4</v>
      </c>
      <c r="K1562" s="4">
        <f>IF(J1562&lt;'Параметры ПФ'!$N$7+0.01,'Стандартные программы'!J1562,ROUNDDOWN('Параметры ПФ'!$N$7/IF(H1562=0,I1562,IF(I1562&gt;H1562,H1562,I1562)),0)*IF(H1562=0,I1562,IF(I1562&gt;H1562,H1562,I1562)))</f>
        <v>5642.4</v>
      </c>
      <c r="L1562" s="3">
        <f t="shared" si="121"/>
        <v>67708.800000000003</v>
      </c>
      <c r="M1562" s="25">
        <f>IF(J1562&lt;'Параметры ПФ'!$N$7+0.01,E1562*F1562*G1562,ROUNDDOWN('Параметры ПФ'!$N$7/IF(H1562=0,I1562,IF(I1562&gt;H1562,H1562,I1562)),0)*G1562)</f>
        <v>480</v>
      </c>
      <c r="N1562" s="19">
        <f t="shared" si="122"/>
        <v>0</v>
      </c>
      <c r="O1562" s="66" t="b">
        <f t="shared" si="123"/>
        <v>1</v>
      </c>
      <c r="P1562" s="67">
        <f t="shared" si="124"/>
        <v>72</v>
      </c>
    </row>
    <row r="1563" spans="1:16" x14ac:dyDescent="0.45">
      <c r="A1563" s="90" t="s">
        <v>81</v>
      </c>
      <c r="B1563" s="90" t="s">
        <v>952</v>
      </c>
      <c r="C1563" s="90" t="s">
        <v>16</v>
      </c>
      <c r="D1563" s="91">
        <v>36</v>
      </c>
      <c r="E1563" s="91">
        <v>20</v>
      </c>
      <c r="F1563" s="92">
        <v>2</v>
      </c>
      <c r="G1563" s="92">
        <v>13</v>
      </c>
      <c r="H1563" s="68">
        <f t="array" ref="H1563">INDEX('Нормативные затраты по МЗ'!$C$2:$C$132,MATCH(A1563&amp;C1563,'Нормативные затраты по МЗ'!$A$2:$A$132&amp;'Нормативные затраты по МЗ'!$B$2:$B$132,0))</f>
        <v>141.06</v>
      </c>
      <c r="I1563" s="3">
        <f>HLOOKUP($C1563,'Параметры ПФ'!$F$3:$K$4,2,FALSE)</f>
        <v>155.04</v>
      </c>
      <c r="J1563" s="3">
        <f t="shared" si="120"/>
        <v>5642.4</v>
      </c>
      <c r="K1563" s="4">
        <f>IF(J1563&lt;'Параметры ПФ'!$N$7+0.01,'Стандартные программы'!J1563,ROUNDDOWN('Параметры ПФ'!$N$7/IF(H1563=0,I1563,IF(I1563&gt;H1563,H1563,I1563)),0)*IF(H1563=0,I1563,IF(I1563&gt;H1563,H1563,I1563)))</f>
        <v>5642.4</v>
      </c>
      <c r="L1563" s="3">
        <f t="shared" si="121"/>
        <v>73351.199999999997</v>
      </c>
      <c r="M1563" s="25">
        <f>IF(J1563&lt;'Параметры ПФ'!$N$7+0.01,E1563*F1563*G1563,ROUNDDOWN('Параметры ПФ'!$N$7/IF(H1563=0,I1563,IF(I1563&gt;H1563,H1563,I1563)),0)*G1563)</f>
        <v>520</v>
      </c>
      <c r="N1563" s="19">
        <f t="shared" si="122"/>
        <v>0</v>
      </c>
      <c r="O1563" s="66" t="b">
        <f t="shared" si="123"/>
        <v>1</v>
      </c>
      <c r="P1563" s="67">
        <f t="shared" si="124"/>
        <v>72</v>
      </c>
    </row>
    <row r="1564" spans="1:16" x14ac:dyDescent="0.45">
      <c r="A1564" s="90" t="s">
        <v>81</v>
      </c>
      <c r="B1564" s="90" t="s">
        <v>954</v>
      </c>
      <c r="C1564" s="90" t="s">
        <v>16</v>
      </c>
      <c r="D1564" s="91">
        <v>36</v>
      </c>
      <c r="E1564" s="91">
        <v>20</v>
      </c>
      <c r="F1564" s="92">
        <v>2</v>
      </c>
      <c r="G1564" s="92">
        <v>13</v>
      </c>
      <c r="H1564" s="68">
        <f t="array" ref="H1564">INDEX('Нормативные затраты по МЗ'!$C$2:$C$132,MATCH(A1564&amp;C1564,'Нормативные затраты по МЗ'!$A$2:$A$132&amp;'Нормативные затраты по МЗ'!$B$2:$B$132,0))</f>
        <v>141.06</v>
      </c>
      <c r="I1564" s="3">
        <f>HLOOKUP($C1564,'Параметры ПФ'!$F$3:$K$4,2,FALSE)</f>
        <v>155.04</v>
      </c>
      <c r="J1564" s="3">
        <f t="shared" si="120"/>
        <v>5642.4</v>
      </c>
      <c r="K1564" s="4">
        <f>IF(J1564&lt;'Параметры ПФ'!$N$7+0.01,'Стандартные программы'!J1564,ROUNDDOWN('Параметры ПФ'!$N$7/IF(H1564=0,I1564,IF(I1564&gt;H1564,H1564,I1564)),0)*IF(H1564=0,I1564,IF(I1564&gt;H1564,H1564,I1564)))</f>
        <v>5642.4</v>
      </c>
      <c r="L1564" s="3">
        <f t="shared" si="121"/>
        <v>73351.199999999997</v>
      </c>
      <c r="M1564" s="25">
        <f>IF(J1564&lt;'Параметры ПФ'!$N$7+0.01,E1564*F1564*G1564,ROUNDDOWN('Параметры ПФ'!$N$7/IF(H1564=0,I1564,IF(I1564&gt;H1564,H1564,I1564)),0)*G1564)</f>
        <v>520</v>
      </c>
      <c r="N1564" s="19">
        <f t="shared" si="122"/>
        <v>0</v>
      </c>
      <c r="O1564" s="66" t="b">
        <f t="shared" si="123"/>
        <v>1</v>
      </c>
      <c r="P1564" s="67">
        <f t="shared" si="124"/>
        <v>72</v>
      </c>
    </row>
    <row r="1565" spans="1:16" x14ac:dyDescent="0.45">
      <c r="A1565" s="90" t="s">
        <v>81</v>
      </c>
      <c r="B1565" s="90" t="s">
        <v>956</v>
      </c>
      <c r="C1565" s="90" t="s">
        <v>16</v>
      </c>
      <c r="D1565" s="91">
        <v>36</v>
      </c>
      <c r="E1565" s="91">
        <v>20</v>
      </c>
      <c r="F1565" s="92">
        <v>2</v>
      </c>
      <c r="G1565" s="92">
        <v>13</v>
      </c>
      <c r="H1565" s="68">
        <f t="array" ref="H1565">INDEX('Нормативные затраты по МЗ'!$C$2:$C$132,MATCH(A1565&amp;C1565,'Нормативные затраты по МЗ'!$A$2:$A$132&amp;'Нормативные затраты по МЗ'!$B$2:$B$132,0))</f>
        <v>141.06</v>
      </c>
      <c r="I1565" s="3">
        <f>HLOOKUP($C1565,'Параметры ПФ'!$F$3:$K$4,2,FALSE)</f>
        <v>155.04</v>
      </c>
      <c r="J1565" s="3">
        <f t="shared" si="120"/>
        <v>5642.4</v>
      </c>
      <c r="K1565" s="4">
        <f>IF(J1565&lt;'Параметры ПФ'!$N$7+0.01,'Стандартные программы'!J1565,ROUNDDOWN('Параметры ПФ'!$N$7/IF(H1565=0,I1565,IF(I1565&gt;H1565,H1565,I1565)),0)*IF(H1565=0,I1565,IF(I1565&gt;H1565,H1565,I1565)))</f>
        <v>5642.4</v>
      </c>
      <c r="L1565" s="3">
        <f t="shared" si="121"/>
        <v>73351.199999999997</v>
      </c>
      <c r="M1565" s="25">
        <f>IF(J1565&lt;'Параметры ПФ'!$N$7+0.01,E1565*F1565*G1565,ROUNDDOWN('Параметры ПФ'!$N$7/IF(H1565=0,I1565,IF(I1565&gt;H1565,H1565,I1565)),0)*G1565)</f>
        <v>520</v>
      </c>
      <c r="N1565" s="19">
        <f t="shared" si="122"/>
        <v>0</v>
      </c>
      <c r="O1565" s="66" t="b">
        <f t="shared" si="123"/>
        <v>1</v>
      </c>
      <c r="P1565" s="67">
        <f t="shared" si="124"/>
        <v>72</v>
      </c>
    </row>
    <row r="1566" spans="1:16" x14ac:dyDescent="0.45">
      <c r="A1566" s="90" t="s">
        <v>81</v>
      </c>
      <c r="B1566" s="90" t="s">
        <v>958</v>
      </c>
      <c r="C1566" s="90" t="s">
        <v>16</v>
      </c>
      <c r="D1566" s="91">
        <v>36</v>
      </c>
      <c r="E1566" s="91">
        <v>20</v>
      </c>
      <c r="F1566" s="92">
        <v>2</v>
      </c>
      <c r="G1566" s="92">
        <v>13</v>
      </c>
      <c r="H1566" s="68">
        <f t="array" ref="H1566">INDEX('Нормативные затраты по МЗ'!$C$2:$C$132,MATCH(A1566&amp;C1566,'Нормативные затраты по МЗ'!$A$2:$A$132&amp;'Нормативные затраты по МЗ'!$B$2:$B$132,0))</f>
        <v>141.06</v>
      </c>
      <c r="I1566" s="3">
        <f>HLOOKUP($C1566,'Параметры ПФ'!$F$3:$K$4,2,FALSE)</f>
        <v>155.04</v>
      </c>
      <c r="J1566" s="3">
        <f t="shared" si="120"/>
        <v>5642.4</v>
      </c>
      <c r="K1566" s="4">
        <f>IF(J1566&lt;'Параметры ПФ'!$N$7+0.01,'Стандартные программы'!J1566,ROUNDDOWN('Параметры ПФ'!$N$7/IF(H1566=0,I1566,IF(I1566&gt;H1566,H1566,I1566)),0)*IF(H1566=0,I1566,IF(I1566&gt;H1566,H1566,I1566)))</f>
        <v>5642.4</v>
      </c>
      <c r="L1566" s="3">
        <f t="shared" si="121"/>
        <v>73351.199999999997</v>
      </c>
      <c r="M1566" s="25">
        <f>IF(J1566&lt;'Параметры ПФ'!$N$7+0.01,E1566*F1566*G1566,ROUNDDOWN('Параметры ПФ'!$N$7/IF(H1566=0,I1566,IF(I1566&gt;H1566,H1566,I1566)),0)*G1566)</f>
        <v>520</v>
      </c>
      <c r="N1566" s="19">
        <f t="shared" si="122"/>
        <v>0</v>
      </c>
      <c r="O1566" s="66" t="b">
        <f t="shared" si="123"/>
        <v>1</v>
      </c>
      <c r="P1566" s="67">
        <f t="shared" si="124"/>
        <v>72</v>
      </c>
    </row>
    <row r="1567" spans="1:16" x14ac:dyDescent="0.45">
      <c r="A1567" s="90" t="s">
        <v>81</v>
      </c>
      <c r="B1567" s="90" t="s">
        <v>960</v>
      </c>
      <c r="C1567" s="90" t="s">
        <v>16</v>
      </c>
      <c r="D1567" s="91">
        <v>36</v>
      </c>
      <c r="E1567" s="91">
        <v>20</v>
      </c>
      <c r="F1567" s="92">
        <v>2</v>
      </c>
      <c r="G1567" s="92">
        <v>13</v>
      </c>
      <c r="H1567" s="68">
        <f t="array" ref="H1567">INDEX('Нормативные затраты по МЗ'!$C$2:$C$132,MATCH(A1567&amp;C1567,'Нормативные затраты по МЗ'!$A$2:$A$132&amp;'Нормативные затраты по МЗ'!$B$2:$B$132,0))</f>
        <v>141.06</v>
      </c>
      <c r="I1567" s="3">
        <f>HLOOKUP($C1567,'Параметры ПФ'!$F$3:$K$4,2,FALSE)</f>
        <v>155.04</v>
      </c>
      <c r="J1567" s="3">
        <f t="shared" si="120"/>
        <v>5642.4</v>
      </c>
      <c r="K1567" s="4">
        <f>IF(J1567&lt;'Параметры ПФ'!$N$7+0.01,'Стандартные программы'!J1567,ROUNDDOWN('Параметры ПФ'!$N$7/IF(H1567=0,I1567,IF(I1567&gt;H1567,H1567,I1567)),0)*IF(H1567=0,I1567,IF(I1567&gt;H1567,H1567,I1567)))</f>
        <v>5642.4</v>
      </c>
      <c r="L1567" s="3">
        <f t="shared" si="121"/>
        <v>73351.199999999997</v>
      </c>
      <c r="M1567" s="25">
        <f>IF(J1567&lt;'Параметры ПФ'!$N$7+0.01,E1567*F1567*G1567,ROUNDDOWN('Параметры ПФ'!$N$7/IF(H1567=0,I1567,IF(I1567&gt;H1567,H1567,I1567)),0)*G1567)</f>
        <v>520</v>
      </c>
      <c r="N1567" s="19">
        <f t="shared" si="122"/>
        <v>0</v>
      </c>
      <c r="O1567" s="66" t="b">
        <f t="shared" si="123"/>
        <v>1</v>
      </c>
      <c r="P1567" s="67">
        <f t="shared" si="124"/>
        <v>72</v>
      </c>
    </row>
    <row r="1568" spans="1:16" x14ac:dyDescent="0.45">
      <c r="A1568" s="90" t="s">
        <v>81</v>
      </c>
      <c r="B1568" s="90" t="s">
        <v>962</v>
      </c>
      <c r="C1568" s="90" t="s">
        <v>16</v>
      </c>
      <c r="D1568" s="91">
        <v>36</v>
      </c>
      <c r="E1568" s="91">
        <v>20</v>
      </c>
      <c r="F1568" s="92">
        <v>2</v>
      </c>
      <c r="G1568" s="92">
        <v>12</v>
      </c>
      <c r="H1568" s="68">
        <f t="array" ref="H1568">INDEX('Нормативные затраты по МЗ'!$C$2:$C$132,MATCH(A1568&amp;C1568,'Нормативные затраты по МЗ'!$A$2:$A$132&amp;'Нормативные затраты по МЗ'!$B$2:$B$132,0))</f>
        <v>141.06</v>
      </c>
      <c r="I1568" s="3">
        <f>HLOOKUP($C1568,'Параметры ПФ'!$F$3:$K$4,2,FALSE)</f>
        <v>155.04</v>
      </c>
      <c r="J1568" s="3">
        <f t="shared" si="120"/>
        <v>5642.4</v>
      </c>
      <c r="K1568" s="4">
        <f>IF(J1568&lt;'Параметры ПФ'!$N$7+0.01,'Стандартные программы'!J1568,ROUNDDOWN('Параметры ПФ'!$N$7/IF(H1568=0,I1568,IF(I1568&gt;H1568,H1568,I1568)),0)*IF(H1568=0,I1568,IF(I1568&gt;H1568,H1568,I1568)))</f>
        <v>5642.4</v>
      </c>
      <c r="L1568" s="3">
        <f t="shared" si="121"/>
        <v>67708.800000000003</v>
      </c>
      <c r="M1568" s="25">
        <f>IF(J1568&lt;'Параметры ПФ'!$N$7+0.01,E1568*F1568*G1568,ROUNDDOWN('Параметры ПФ'!$N$7/IF(H1568=0,I1568,IF(I1568&gt;H1568,H1568,I1568)),0)*G1568)</f>
        <v>480</v>
      </c>
      <c r="N1568" s="19">
        <f t="shared" si="122"/>
        <v>0</v>
      </c>
      <c r="O1568" s="66" t="b">
        <f t="shared" si="123"/>
        <v>1</v>
      </c>
      <c r="P1568" s="67">
        <f t="shared" si="124"/>
        <v>72</v>
      </c>
    </row>
    <row r="1569" spans="1:16" x14ac:dyDescent="0.45">
      <c r="A1569" s="90" t="s">
        <v>81</v>
      </c>
      <c r="B1569" s="90" t="s">
        <v>964</v>
      </c>
      <c r="C1569" s="90" t="s">
        <v>16</v>
      </c>
      <c r="D1569" s="91">
        <v>36</v>
      </c>
      <c r="E1569" s="91">
        <v>20</v>
      </c>
      <c r="F1569" s="92">
        <v>2</v>
      </c>
      <c r="G1569" s="92">
        <v>15</v>
      </c>
      <c r="H1569" s="68">
        <f t="array" ref="H1569">INDEX('Нормативные затраты по МЗ'!$C$2:$C$132,MATCH(A1569&amp;C1569,'Нормативные затраты по МЗ'!$A$2:$A$132&amp;'Нормативные затраты по МЗ'!$B$2:$B$132,0))</f>
        <v>141.06</v>
      </c>
      <c r="I1569" s="3">
        <f>HLOOKUP($C1569,'Параметры ПФ'!$F$3:$K$4,2,FALSE)</f>
        <v>155.04</v>
      </c>
      <c r="J1569" s="3">
        <f t="shared" si="120"/>
        <v>5642.4</v>
      </c>
      <c r="K1569" s="4">
        <f>IF(J1569&lt;'Параметры ПФ'!$N$7+0.01,'Стандартные программы'!J1569,ROUNDDOWN('Параметры ПФ'!$N$7/IF(H1569=0,I1569,IF(I1569&gt;H1569,H1569,I1569)),0)*IF(H1569=0,I1569,IF(I1569&gt;H1569,H1569,I1569)))</f>
        <v>5642.4</v>
      </c>
      <c r="L1569" s="3">
        <f t="shared" si="121"/>
        <v>84636</v>
      </c>
      <c r="M1569" s="25">
        <f>IF(J1569&lt;'Параметры ПФ'!$N$7+0.01,E1569*F1569*G1569,ROUNDDOWN('Параметры ПФ'!$N$7/IF(H1569=0,I1569,IF(I1569&gt;H1569,H1569,I1569)),0)*G1569)</f>
        <v>600</v>
      </c>
      <c r="N1569" s="19">
        <f t="shared" si="122"/>
        <v>0</v>
      </c>
      <c r="O1569" s="66" t="b">
        <f t="shared" si="123"/>
        <v>1</v>
      </c>
      <c r="P1569" s="67">
        <f t="shared" si="124"/>
        <v>72</v>
      </c>
    </row>
    <row r="1570" spans="1:16" x14ac:dyDescent="0.45">
      <c r="A1570" s="90" t="s">
        <v>81</v>
      </c>
      <c r="B1570" s="90" t="s">
        <v>966</v>
      </c>
      <c r="C1570" s="90" t="s">
        <v>16</v>
      </c>
      <c r="D1570" s="91">
        <v>36</v>
      </c>
      <c r="E1570" s="91">
        <v>20</v>
      </c>
      <c r="F1570" s="92">
        <v>2</v>
      </c>
      <c r="G1570" s="92">
        <v>13</v>
      </c>
      <c r="H1570" s="68">
        <f t="array" ref="H1570">INDEX('Нормативные затраты по МЗ'!$C$2:$C$132,MATCH(A1570&amp;C1570,'Нормативные затраты по МЗ'!$A$2:$A$132&amp;'Нормативные затраты по МЗ'!$B$2:$B$132,0))</f>
        <v>141.06</v>
      </c>
      <c r="I1570" s="3">
        <f>HLOOKUP($C1570,'Параметры ПФ'!$F$3:$K$4,2,FALSE)</f>
        <v>155.04</v>
      </c>
      <c r="J1570" s="3">
        <f t="shared" si="120"/>
        <v>5642.4</v>
      </c>
      <c r="K1570" s="4">
        <f>IF(J1570&lt;'Параметры ПФ'!$N$7+0.01,'Стандартные программы'!J1570,ROUNDDOWN('Параметры ПФ'!$N$7/IF(H1570=0,I1570,IF(I1570&gt;H1570,H1570,I1570)),0)*IF(H1570=0,I1570,IF(I1570&gt;H1570,H1570,I1570)))</f>
        <v>5642.4</v>
      </c>
      <c r="L1570" s="3">
        <f t="shared" si="121"/>
        <v>73351.199999999997</v>
      </c>
      <c r="M1570" s="25">
        <f>IF(J1570&lt;'Параметры ПФ'!$N$7+0.01,E1570*F1570*G1570,ROUNDDOWN('Параметры ПФ'!$N$7/IF(H1570=0,I1570,IF(I1570&gt;H1570,H1570,I1570)),0)*G1570)</f>
        <v>520</v>
      </c>
      <c r="N1570" s="19">
        <f t="shared" si="122"/>
        <v>0</v>
      </c>
      <c r="O1570" s="66" t="b">
        <f t="shared" si="123"/>
        <v>1</v>
      </c>
      <c r="P1570" s="67">
        <f t="shared" si="124"/>
        <v>72</v>
      </c>
    </row>
    <row r="1571" spans="1:16" x14ac:dyDescent="0.45">
      <c r="A1571" s="90" t="s">
        <v>81</v>
      </c>
      <c r="B1571" s="90" t="s">
        <v>968</v>
      </c>
      <c r="C1571" s="90" t="s">
        <v>16</v>
      </c>
      <c r="D1571" s="91">
        <v>36</v>
      </c>
      <c r="E1571" s="91">
        <v>20</v>
      </c>
      <c r="F1571" s="92">
        <v>2</v>
      </c>
      <c r="G1571" s="92">
        <v>15</v>
      </c>
      <c r="H1571" s="68">
        <f t="array" ref="H1571">INDEX('Нормативные затраты по МЗ'!$C$2:$C$132,MATCH(A1571&amp;C1571,'Нормативные затраты по МЗ'!$A$2:$A$132&amp;'Нормативные затраты по МЗ'!$B$2:$B$132,0))</f>
        <v>141.06</v>
      </c>
      <c r="I1571" s="3">
        <f>HLOOKUP($C1571,'Параметры ПФ'!$F$3:$K$4,2,FALSE)</f>
        <v>155.04</v>
      </c>
      <c r="J1571" s="3">
        <f t="shared" si="120"/>
        <v>5642.4</v>
      </c>
      <c r="K1571" s="4">
        <f>IF(J1571&lt;'Параметры ПФ'!$N$7+0.01,'Стандартные программы'!J1571,ROUNDDOWN('Параметры ПФ'!$N$7/IF(H1571=0,I1571,IF(I1571&gt;H1571,H1571,I1571)),0)*IF(H1571=0,I1571,IF(I1571&gt;H1571,H1571,I1571)))</f>
        <v>5642.4</v>
      </c>
      <c r="L1571" s="3">
        <f t="shared" si="121"/>
        <v>84636</v>
      </c>
      <c r="M1571" s="25">
        <f>IF(J1571&lt;'Параметры ПФ'!$N$7+0.01,E1571*F1571*G1571,ROUNDDOWN('Параметры ПФ'!$N$7/IF(H1571=0,I1571,IF(I1571&gt;H1571,H1571,I1571)),0)*G1571)</f>
        <v>600</v>
      </c>
      <c r="N1571" s="19">
        <f t="shared" si="122"/>
        <v>0</v>
      </c>
      <c r="O1571" s="66" t="b">
        <f t="shared" si="123"/>
        <v>1</v>
      </c>
      <c r="P1571" s="67">
        <f t="shared" si="124"/>
        <v>72</v>
      </c>
    </row>
    <row r="1572" spans="1:16" x14ac:dyDescent="0.45">
      <c r="A1572" s="90" t="s">
        <v>81</v>
      </c>
      <c r="B1572" s="90" t="s">
        <v>970</v>
      </c>
      <c r="C1572" s="90" t="s">
        <v>16</v>
      </c>
      <c r="D1572" s="91">
        <v>36</v>
      </c>
      <c r="E1572" s="91">
        <v>20</v>
      </c>
      <c r="F1572" s="92">
        <v>2</v>
      </c>
      <c r="G1572" s="92">
        <v>15</v>
      </c>
      <c r="H1572" s="68">
        <f t="array" ref="H1572">INDEX('Нормативные затраты по МЗ'!$C$2:$C$132,MATCH(A1572&amp;C1572,'Нормативные затраты по МЗ'!$A$2:$A$132&amp;'Нормативные затраты по МЗ'!$B$2:$B$132,0))</f>
        <v>141.06</v>
      </c>
      <c r="I1572" s="3">
        <f>HLOOKUP($C1572,'Параметры ПФ'!$F$3:$K$4,2,FALSE)</f>
        <v>155.04</v>
      </c>
      <c r="J1572" s="3">
        <f t="shared" si="120"/>
        <v>5642.4</v>
      </c>
      <c r="K1572" s="4">
        <f>IF(J1572&lt;'Параметры ПФ'!$N$7+0.01,'Стандартные программы'!J1572,ROUNDDOWN('Параметры ПФ'!$N$7/IF(H1572=0,I1572,IF(I1572&gt;H1572,H1572,I1572)),0)*IF(H1572=0,I1572,IF(I1572&gt;H1572,H1572,I1572)))</f>
        <v>5642.4</v>
      </c>
      <c r="L1572" s="3">
        <f t="shared" si="121"/>
        <v>84636</v>
      </c>
      <c r="M1572" s="25">
        <f>IF(J1572&lt;'Параметры ПФ'!$N$7+0.01,E1572*F1572*G1572,ROUNDDOWN('Параметры ПФ'!$N$7/IF(H1572=0,I1572,IF(I1572&gt;H1572,H1572,I1572)),0)*G1572)</f>
        <v>600</v>
      </c>
      <c r="N1572" s="19">
        <f t="shared" si="122"/>
        <v>0</v>
      </c>
      <c r="O1572" s="66" t="b">
        <f t="shared" si="123"/>
        <v>1</v>
      </c>
      <c r="P1572" s="67">
        <f t="shared" si="124"/>
        <v>72</v>
      </c>
    </row>
    <row r="1573" spans="1:16" x14ac:dyDescent="0.45">
      <c r="A1573" s="90" t="s">
        <v>81</v>
      </c>
      <c r="B1573" s="90" t="s">
        <v>972</v>
      </c>
      <c r="C1573" s="90" t="s">
        <v>16</v>
      </c>
      <c r="D1573" s="91">
        <v>36</v>
      </c>
      <c r="E1573" s="91">
        <v>20</v>
      </c>
      <c r="F1573" s="92">
        <v>2</v>
      </c>
      <c r="G1573" s="92">
        <v>13</v>
      </c>
      <c r="H1573" s="68">
        <f t="array" ref="H1573">INDEX('Нормативные затраты по МЗ'!$C$2:$C$132,MATCH(A1573&amp;C1573,'Нормативные затраты по МЗ'!$A$2:$A$132&amp;'Нормативные затраты по МЗ'!$B$2:$B$132,0))</f>
        <v>141.06</v>
      </c>
      <c r="I1573" s="3">
        <f>HLOOKUP($C1573,'Параметры ПФ'!$F$3:$K$4,2,FALSE)</f>
        <v>155.04</v>
      </c>
      <c r="J1573" s="3">
        <f t="shared" si="120"/>
        <v>5642.4</v>
      </c>
      <c r="K1573" s="4">
        <f>IF(J1573&lt;'Параметры ПФ'!$N$7+0.01,'Стандартные программы'!J1573,ROUNDDOWN('Параметры ПФ'!$N$7/IF(H1573=0,I1573,IF(I1573&gt;H1573,H1573,I1573)),0)*IF(H1573=0,I1573,IF(I1573&gt;H1573,H1573,I1573)))</f>
        <v>5642.4</v>
      </c>
      <c r="L1573" s="3">
        <f t="shared" si="121"/>
        <v>73351.199999999997</v>
      </c>
      <c r="M1573" s="25">
        <f>IF(J1573&lt;'Параметры ПФ'!$N$7+0.01,E1573*F1573*G1573,ROUNDDOWN('Параметры ПФ'!$N$7/IF(H1573=0,I1573,IF(I1573&gt;H1573,H1573,I1573)),0)*G1573)</f>
        <v>520</v>
      </c>
      <c r="N1573" s="19">
        <f t="shared" si="122"/>
        <v>0</v>
      </c>
      <c r="O1573" s="66" t="b">
        <f t="shared" si="123"/>
        <v>1</v>
      </c>
      <c r="P1573" s="67">
        <f t="shared" si="124"/>
        <v>72</v>
      </c>
    </row>
    <row r="1574" spans="1:16" x14ac:dyDescent="0.45">
      <c r="A1574" s="90" t="s">
        <v>81</v>
      </c>
      <c r="B1574" s="90" t="s">
        <v>974</v>
      </c>
      <c r="C1574" s="90" t="s">
        <v>16</v>
      </c>
      <c r="D1574" s="91">
        <v>36</v>
      </c>
      <c r="E1574" s="91">
        <v>20</v>
      </c>
      <c r="F1574" s="92">
        <v>2</v>
      </c>
      <c r="G1574" s="92">
        <v>13</v>
      </c>
      <c r="H1574" s="68">
        <f t="array" ref="H1574">INDEX('Нормативные затраты по МЗ'!$C$2:$C$132,MATCH(A1574&amp;C1574,'Нормативные затраты по МЗ'!$A$2:$A$132&amp;'Нормативные затраты по МЗ'!$B$2:$B$132,0))</f>
        <v>141.06</v>
      </c>
      <c r="I1574" s="3">
        <f>HLOOKUP($C1574,'Параметры ПФ'!$F$3:$K$4,2,FALSE)</f>
        <v>155.04</v>
      </c>
      <c r="J1574" s="3">
        <f t="shared" si="120"/>
        <v>5642.4</v>
      </c>
      <c r="K1574" s="4">
        <f>IF(J1574&lt;'Параметры ПФ'!$N$7+0.01,'Стандартные программы'!J1574,ROUNDDOWN('Параметры ПФ'!$N$7/IF(H1574=0,I1574,IF(I1574&gt;H1574,H1574,I1574)),0)*IF(H1574=0,I1574,IF(I1574&gt;H1574,H1574,I1574)))</f>
        <v>5642.4</v>
      </c>
      <c r="L1574" s="3">
        <f t="shared" si="121"/>
        <v>73351.199999999997</v>
      </c>
      <c r="M1574" s="25">
        <f>IF(J1574&lt;'Параметры ПФ'!$N$7+0.01,E1574*F1574*G1574,ROUNDDOWN('Параметры ПФ'!$N$7/IF(H1574=0,I1574,IF(I1574&gt;H1574,H1574,I1574)),0)*G1574)</f>
        <v>520</v>
      </c>
      <c r="N1574" s="19">
        <f t="shared" si="122"/>
        <v>0</v>
      </c>
      <c r="O1574" s="66" t="b">
        <f t="shared" si="123"/>
        <v>1</v>
      </c>
      <c r="P1574" s="67">
        <f t="shared" si="124"/>
        <v>72</v>
      </c>
    </row>
    <row r="1575" spans="1:16" x14ac:dyDescent="0.45">
      <c r="A1575" s="90" t="s">
        <v>81</v>
      </c>
      <c r="B1575" s="90" t="s">
        <v>976</v>
      </c>
      <c r="C1575" s="90" t="s">
        <v>16</v>
      </c>
      <c r="D1575" s="91">
        <v>36</v>
      </c>
      <c r="E1575" s="91">
        <v>20</v>
      </c>
      <c r="F1575" s="92">
        <v>2</v>
      </c>
      <c r="G1575" s="92">
        <v>13</v>
      </c>
      <c r="H1575" s="68">
        <f t="array" ref="H1575">INDEX('Нормативные затраты по МЗ'!$C$2:$C$132,MATCH(A1575&amp;C1575,'Нормативные затраты по МЗ'!$A$2:$A$132&amp;'Нормативные затраты по МЗ'!$B$2:$B$132,0))</f>
        <v>141.06</v>
      </c>
      <c r="I1575" s="3">
        <f>HLOOKUP($C1575,'Параметры ПФ'!$F$3:$K$4,2,FALSE)</f>
        <v>155.04</v>
      </c>
      <c r="J1575" s="3">
        <f t="shared" si="120"/>
        <v>5642.4</v>
      </c>
      <c r="K1575" s="4">
        <f>IF(J1575&lt;'Параметры ПФ'!$N$7+0.01,'Стандартные программы'!J1575,ROUNDDOWN('Параметры ПФ'!$N$7/IF(H1575=0,I1575,IF(I1575&gt;H1575,H1575,I1575)),0)*IF(H1575=0,I1575,IF(I1575&gt;H1575,H1575,I1575)))</f>
        <v>5642.4</v>
      </c>
      <c r="L1575" s="3">
        <f t="shared" si="121"/>
        <v>73351.199999999997</v>
      </c>
      <c r="M1575" s="25">
        <f>IF(J1575&lt;'Параметры ПФ'!$N$7+0.01,E1575*F1575*G1575,ROUNDDOWN('Параметры ПФ'!$N$7/IF(H1575=0,I1575,IF(I1575&gt;H1575,H1575,I1575)),0)*G1575)</f>
        <v>520</v>
      </c>
      <c r="N1575" s="19">
        <f t="shared" si="122"/>
        <v>0</v>
      </c>
      <c r="O1575" s="66" t="b">
        <f t="shared" si="123"/>
        <v>1</v>
      </c>
      <c r="P1575" s="67">
        <f t="shared" si="124"/>
        <v>72</v>
      </c>
    </row>
    <row r="1576" spans="1:16" x14ac:dyDescent="0.45">
      <c r="A1576" s="90" t="s">
        <v>81</v>
      </c>
      <c r="B1576" s="90" t="s">
        <v>978</v>
      </c>
      <c r="C1576" s="90" t="s">
        <v>14</v>
      </c>
      <c r="D1576" s="91">
        <v>36</v>
      </c>
      <c r="E1576" s="91">
        <v>20</v>
      </c>
      <c r="F1576" s="92">
        <v>2</v>
      </c>
      <c r="G1576" s="92">
        <v>13</v>
      </c>
      <c r="H1576" s="68">
        <f t="array" ref="H1576">INDEX('Нормативные затраты по МЗ'!$C$2:$C$132,MATCH(A1576&amp;C1576,'Нормативные затраты по МЗ'!$A$2:$A$132&amp;'Нормативные затраты по МЗ'!$B$2:$B$132,0))</f>
        <v>83.36</v>
      </c>
      <c r="I1576" s="3">
        <f>HLOOKUP($C1576,'Параметры ПФ'!$F$3:$K$4,2,FALSE)</f>
        <v>155.04</v>
      </c>
      <c r="J1576" s="3">
        <f t="shared" si="120"/>
        <v>3334.4</v>
      </c>
      <c r="K1576" s="4">
        <f>IF(J1576&lt;'Параметры ПФ'!$N$7+0.01,'Стандартные программы'!J1576,ROUNDDOWN('Параметры ПФ'!$N$7/IF(H1576=0,I1576,IF(I1576&gt;H1576,H1576,I1576)),0)*IF(H1576=0,I1576,IF(I1576&gt;H1576,H1576,I1576)))</f>
        <v>3334.4</v>
      </c>
      <c r="L1576" s="3">
        <f t="shared" si="121"/>
        <v>43347.199999999997</v>
      </c>
      <c r="M1576" s="25">
        <f>IF(J1576&lt;'Параметры ПФ'!$N$7+0.01,E1576*F1576*G1576,ROUNDDOWN('Параметры ПФ'!$N$7/IF(H1576=0,I1576,IF(I1576&gt;H1576,H1576,I1576)),0)*G1576)</f>
        <v>520</v>
      </c>
      <c r="N1576" s="19">
        <f t="shared" si="122"/>
        <v>0</v>
      </c>
      <c r="O1576" s="66" t="b">
        <f t="shared" si="123"/>
        <v>1</v>
      </c>
      <c r="P1576" s="67">
        <f t="shared" si="124"/>
        <v>72</v>
      </c>
    </row>
    <row r="1577" spans="1:16" x14ac:dyDescent="0.45">
      <c r="A1577" s="90" t="s">
        <v>81</v>
      </c>
      <c r="B1577" s="90" t="s">
        <v>980</v>
      </c>
      <c r="C1577" s="90" t="s">
        <v>14</v>
      </c>
      <c r="D1577" s="91">
        <v>36</v>
      </c>
      <c r="E1577" s="91">
        <v>20</v>
      </c>
      <c r="F1577" s="92">
        <v>2</v>
      </c>
      <c r="G1577" s="92">
        <v>13</v>
      </c>
      <c r="H1577" s="68">
        <f t="array" ref="H1577">INDEX('Нормативные затраты по МЗ'!$C$2:$C$132,MATCH(A1577&amp;C1577,'Нормативные затраты по МЗ'!$A$2:$A$132&amp;'Нормативные затраты по МЗ'!$B$2:$B$132,0))</f>
        <v>83.36</v>
      </c>
      <c r="I1577" s="3">
        <f>HLOOKUP($C1577,'Параметры ПФ'!$F$3:$K$4,2,FALSE)</f>
        <v>155.04</v>
      </c>
      <c r="J1577" s="3">
        <f t="shared" si="120"/>
        <v>3334.4</v>
      </c>
      <c r="K1577" s="4">
        <f>IF(J1577&lt;'Параметры ПФ'!$N$7+0.01,'Стандартные программы'!J1577,ROUNDDOWN('Параметры ПФ'!$N$7/IF(H1577=0,I1577,IF(I1577&gt;H1577,H1577,I1577)),0)*IF(H1577=0,I1577,IF(I1577&gt;H1577,H1577,I1577)))</f>
        <v>3334.4</v>
      </c>
      <c r="L1577" s="3">
        <f t="shared" si="121"/>
        <v>43347.199999999997</v>
      </c>
      <c r="M1577" s="25">
        <f>IF(J1577&lt;'Параметры ПФ'!$N$7+0.01,E1577*F1577*G1577,ROUNDDOWN('Параметры ПФ'!$N$7/IF(H1577=0,I1577,IF(I1577&gt;H1577,H1577,I1577)),0)*G1577)</f>
        <v>520</v>
      </c>
      <c r="N1577" s="19">
        <f t="shared" si="122"/>
        <v>0</v>
      </c>
      <c r="O1577" s="66" t="b">
        <f t="shared" si="123"/>
        <v>1</v>
      </c>
      <c r="P1577" s="67">
        <f t="shared" si="124"/>
        <v>72</v>
      </c>
    </row>
    <row r="1578" spans="1:16" x14ac:dyDescent="0.45">
      <c r="A1578" s="90" t="s">
        <v>81</v>
      </c>
      <c r="B1578" s="90" t="s">
        <v>982</v>
      </c>
      <c r="C1578" s="90" t="s">
        <v>14</v>
      </c>
      <c r="D1578" s="91">
        <v>36</v>
      </c>
      <c r="E1578" s="91">
        <v>20</v>
      </c>
      <c r="F1578" s="92">
        <v>2</v>
      </c>
      <c r="G1578" s="92">
        <v>13</v>
      </c>
      <c r="H1578" s="68">
        <f t="array" ref="H1578">INDEX('Нормативные затраты по МЗ'!$C$2:$C$132,MATCH(A1578&amp;C1578,'Нормативные затраты по МЗ'!$A$2:$A$132&amp;'Нормативные затраты по МЗ'!$B$2:$B$132,0))</f>
        <v>83.36</v>
      </c>
      <c r="I1578" s="3">
        <f>HLOOKUP($C1578,'Параметры ПФ'!$F$3:$K$4,2,FALSE)</f>
        <v>155.04</v>
      </c>
      <c r="J1578" s="3">
        <f t="shared" si="120"/>
        <v>3334.4</v>
      </c>
      <c r="K1578" s="4">
        <f>IF(J1578&lt;'Параметры ПФ'!$N$7+0.01,'Стандартные программы'!J1578,ROUNDDOWN('Параметры ПФ'!$N$7/IF(H1578=0,I1578,IF(I1578&gt;H1578,H1578,I1578)),0)*IF(H1578=0,I1578,IF(I1578&gt;H1578,H1578,I1578)))</f>
        <v>3334.4</v>
      </c>
      <c r="L1578" s="3">
        <f t="shared" si="121"/>
        <v>43347.199999999997</v>
      </c>
      <c r="M1578" s="25">
        <f>IF(J1578&lt;'Параметры ПФ'!$N$7+0.01,E1578*F1578*G1578,ROUNDDOWN('Параметры ПФ'!$N$7/IF(H1578=0,I1578,IF(I1578&gt;H1578,H1578,I1578)),0)*G1578)</f>
        <v>520</v>
      </c>
      <c r="N1578" s="19">
        <f t="shared" si="122"/>
        <v>0</v>
      </c>
      <c r="O1578" s="66" t="b">
        <f t="shared" si="123"/>
        <v>1</v>
      </c>
      <c r="P1578" s="67">
        <f t="shared" si="124"/>
        <v>72</v>
      </c>
    </row>
    <row r="1579" spans="1:16" x14ac:dyDescent="0.45">
      <c r="A1579" s="90" t="s">
        <v>81</v>
      </c>
      <c r="B1579" s="90" t="s">
        <v>984</v>
      </c>
      <c r="C1579" s="90" t="s">
        <v>14</v>
      </c>
      <c r="D1579" s="91">
        <v>36</v>
      </c>
      <c r="E1579" s="91">
        <v>20</v>
      </c>
      <c r="F1579" s="92">
        <v>2</v>
      </c>
      <c r="G1579" s="92">
        <v>13</v>
      </c>
      <c r="H1579" s="68">
        <f t="array" ref="H1579">INDEX('Нормативные затраты по МЗ'!$C$2:$C$132,MATCH(A1579&amp;C1579,'Нормативные затраты по МЗ'!$A$2:$A$132&amp;'Нормативные затраты по МЗ'!$B$2:$B$132,0))</f>
        <v>83.36</v>
      </c>
      <c r="I1579" s="3">
        <f>HLOOKUP($C1579,'Параметры ПФ'!$F$3:$K$4,2,FALSE)</f>
        <v>155.04</v>
      </c>
      <c r="J1579" s="3">
        <f t="shared" si="120"/>
        <v>3334.4</v>
      </c>
      <c r="K1579" s="4">
        <f>IF(J1579&lt;'Параметры ПФ'!$N$7+0.01,'Стандартные программы'!J1579,ROUNDDOWN('Параметры ПФ'!$N$7/IF(H1579=0,I1579,IF(I1579&gt;H1579,H1579,I1579)),0)*IF(H1579=0,I1579,IF(I1579&gt;H1579,H1579,I1579)))</f>
        <v>3334.4</v>
      </c>
      <c r="L1579" s="3">
        <f t="shared" si="121"/>
        <v>43347.199999999997</v>
      </c>
      <c r="M1579" s="25">
        <f>IF(J1579&lt;'Параметры ПФ'!$N$7+0.01,E1579*F1579*G1579,ROUNDDOWN('Параметры ПФ'!$N$7/IF(H1579=0,I1579,IF(I1579&gt;H1579,H1579,I1579)),0)*G1579)</f>
        <v>520</v>
      </c>
      <c r="N1579" s="19">
        <f t="shared" si="122"/>
        <v>0</v>
      </c>
      <c r="O1579" s="66" t="b">
        <f t="shared" si="123"/>
        <v>1</v>
      </c>
      <c r="P1579" s="67">
        <f t="shared" si="124"/>
        <v>72</v>
      </c>
    </row>
    <row r="1580" spans="1:16" x14ac:dyDescent="0.45">
      <c r="A1580" s="90" t="s">
        <v>81</v>
      </c>
      <c r="B1580" s="90" t="s">
        <v>986</v>
      </c>
      <c r="C1580" s="90" t="s">
        <v>14</v>
      </c>
      <c r="D1580" s="91">
        <v>36</v>
      </c>
      <c r="E1580" s="91">
        <v>20</v>
      </c>
      <c r="F1580" s="92">
        <v>2</v>
      </c>
      <c r="G1580" s="92">
        <v>13</v>
      </c>
      <c r="H1580" s="68">
        <f t="array" ref="H1580">INDEX('Нормативные затраты по МЗ'!$C$2:$C$132,MATCH(A1580&amp;C1580,'Нормативные затраты по МЗ'!$A$2:$A$132&amp;'Нормативные затраты по МЗ'!$B$2:$B$132,0))</f>
        <v>83.36</v>
      </c>
      <c r="I1580" s="3">
        <f>HLOOKUP($C1580,'Параметры ПФ'!$F$3:$K$4,2,FALSE)</f>
        <v>155.04</v>
      </c>
      <c r="J1580" s="3">
        <f t="shared" si="120"/>
        <v>3334.4</v>
      </c>
      <c r="K1580" s="4">
        <f>IF(J1580&lt;'Параметры ПФ'!$N$7+0.01,'Стандартные программы'!J1580,ROUNDDOWN('Параметры ПФ'!$N$7/IF(H1580=0,I1580,IF(I1580&gt;H1580,H1580,I1580)),0)*IF(H1580=0,I1580,IF(I1580&gt;H1580,H1580,I1580)))</f>
        <v>3334.4</v>
      </c>
      <c r="L1580" s="3">
        <f t="shared" si="121"/>
        <v>43347.199999999997</v>
      </c>
      <c r="M1580" s="25">
        <f>IF(J1580&lt;'Параметры ПФ'!$N$7+0.01,E1580*F1580*G1580,ROUNDDOWN('Параметры ПФ'!$N$7/IF(H1580=0,I1580,IF(I1580&gt;H1580,H1580,I1580)),0)*G1580)</f>
        <v>520</v>
      </c>
      <c r="N1580" s="19">
        <f t="shared" si="122"/>
        <v>0</v>
      </c>
      <c r="O1580" s="66" t="b">
        <f t="shared" si="123"/>
        <v>1</v>
      </c>
      <c r="P1580" s="67">
        <f t="shared" si="124"/>
        <v>72</v>
      </c>
    </row>
    <row r="1581" spans="1:16" x14ac:dyDescent="0.45">
      <c r="A1581" s="90" t="s">
        <v>81</v>
      </c>
      <c r="B1581" s="90" t="s">
        <v>988</v>
      </c>
      <c r="C1581" s="90" t="s">
        <v>14</v>
      </c>
      <c r="D1581" s="91">
        <v>36</v>
      </c>
      <c r="E1581" s="91">
        <v>20</v>
      </c>
      <c r="F1581" s="92">
        <v>2</v>
      </c>
      <c r="G1581" s="92">
        <v>13</v>
      </c>
      <c r="H1581" s="68">
        <f t="array" ref="H1581">INDEX('Нормативные затраты по МЗ'!$C$2:$C$132,MATCH(A1581&amp;C1581,'Нормативные затраты по МЗ'!$A$2:$A$132&amp;'Нормативные затраты по МЗ'!$B$2:$B$132,0))</f>
        <v>83.36</v>
      </c>
      <c r="I1581" s="3">
        <f>HLOOKUP($C1581,'Параметры ПФ'!$F$3:$K$4,2,FALSE)</f>
        <v>155.04</v>
      </c>
      <c r="J1581" s="3">
        <f t="shared" si="120"/>
        <v>3334.4</v>
      </c>
      <c r="K1581" s="4">
        <f>IF(J1581&lt;'Параметры ПФ'!$N$7+0.01,'Стандартные программы'!J1581,ROUNDDOWN('Параметры ПФ'!$N$7/IF(H1581=0,I1581,IF(I1581&gt;H1581,H1581,I1581)),0)*IF(H1581=0,I1581,IF(I1581&gt;H1581,H1581,I1581)))</f>
        <v>3334.4</v>
      </c>
      <c r="L1581" s="3">
        <f t="shared" si="121"/>
        <v>43347.199999999997</v>
      </c>
      <c r="M1581" s="25">
        <f>IF(J1581&lt;'Параметры ПФ'!$N$7+0.01,E1581*F1581*G1581,ROUNDDOWN('Параметры ПФ'!$N$7/IF(H1581=0,I1581,IF(I1581&gt;H1581,H1581,I1581)),0)*G1581)</f>
        <v>520</v>
      </c>
      <c r="N1581" s="19">
        <f t="shared" si="122"/>
        <v>0</v>
      </c>
      <c r="O1581" s="66" t="b">
        <f t="shared" si="123"/>
        <v>1</v>
      </c>
      <c r="P1581" s="67">
        <f t="shared" si="124"/>
        <v>72</v>
      </c>
    </row>
    <row r="1582" spans="1:16" x14ac:dyDescent="0.45">
      <c r="A1582" s="90" t="s">
        <v>81</v>
      </c>
      <c r="B1582" s="90" t="s">
        <v>990</v>
      </c>
      <c r="C1582" s="90" t="s">
        <v>14</v>
      </c>
      <c r="D1582" s="91">
        <v>36</v>
      </c>
      <c r="E1582" s="91">
        <v>20</v>
      </c>
      <c r="F1582" s="92">
        <v>2</v>
      </c>
      <c r="G1582" s="92">
        <v>15</v>
      </c>
      <c r="H1582" s="68">
        <f t="array" ref="H1582">INDEX('Нормативные затраты по МЗ'!$C$2:$C$132,MATCH(A1582&amp;C1582,'Нормативные затраты по МЗ'!$A$2:$A$132&amp;'Нормативные затраты по МЗ'!$B$2:$B$132,0))</f>
        <v>83.36</v>
      </c>
      <c r="I1582" s="3">
        <f>HLOOKUP($C1582,'Параметры ПФ'!$F$3:$K$4,2,FALSE)</f>
        <v>155.04</v>
      </c>
      <c r="J1582" s="3">
        <f t="shared" si="120"/>
        <v>3334.4</v>
      </c>
      <c r="K1582" s="4">
        <f>IF(J1582&lt;'Параметры ПФ'!$N$7+0.01,'Стандартные программы'!J1582,ROUNDDOWN('Параметры ПФ'!$N$7/IF(H1582=0,I1582,IF(I1582&gt;H1582,H1582,I1582)),0)*IF(H1582=0,I1582,IF(I1582&gt;H1582,H1582,I1582)))</f>
        <v>3334.4</v>
      </c>
      <c r="L1582" s="3">
        <f t="shared" si="121"/>
        <v>50016</v>
      </c>
      <c r="M1582" s="25">
        <f>IF(J1582&lt;'Параметры ПФ'!$N$7+0.01,E1582*F1582*G1582,ROUNDDOWN('Параметры ПФ'!$N$7/IF(H1582=0,I1582,IF(I1582&gt;H1582,H1582,I1582)),0)*G1582)</f>
        <v>600</v>
      </c>
      <c r="N1582" s="19">
        <f t="shared" si="122"/>
        <v>0</v>
      </c>
      <c r="O1582" s="66" t="b">
        <f t="shared" si="123"/>
        <v>1</v>
      </c>
      <c r="P1582" s="67">
        <f t="shared" si="124"/>
        <v>72</v>
      </c>
    </row>
    <row r="1583" spans="1:16" x14ac:dyDescent="0.45">
      <c r="A1583" s="90" t="s">
        <v>81</v>
      </c>
      <c r="B1583" s="90" t="s">
        <v>992</v>
      </c>
      <c r="C1583" s="90" t="s">
        <v>14</v>
      </c>
      <c r="D1583" s="91">
        <v>36</v>
      </c>
      <c r="E1583" s="91">
        <v>20</v>
      </c>
      <c r="F1583" s="92">
        <v>2</v>
      </c>
      <c r="G1583" s="92">
        <v>15</v>
      </c>
      <c r="H1583" s="68">
        <f t="array" ref="H1583">INDEX('Нормативные затраты по МЗ'!$C$2:$C$132,MATCH(A1583&amp;C1583,'Нормативные затраты по МЗ'!$A$2:$A$132&amp;'Нормативные затраты по МЗ'!$B$2:$B$132,0))</f>
        <v>83.36</v>
      </c>
      <c r="I1583" s="3">
        <f>HLOOKUP($C1583,'Параметры ПФ'!$F$3:$K$4,2,FALSE)</f>
        <v>155.04</v>
      </c>
      <c r="J1583" s="3">
        <f t="shared" si="120"/>
        <v>3334.4</v>
      </c>
      <c r="K1583" s="4">
        <f>IF(J1583&lt;'Параметры ПФ'!$N$7+0.01,'Стандартные программы'!J1583,ROUNDDOWN('Параметры ПФ'!$N$7/IF(H1583=0,I1583,IF(I1583&gt;H1583,H1583,I1583)),0)*IF(H1583=0,I1583,IF(I1583&gt;H1583,H1583,I1583)))</f>
        <v>3334.4</v>
      </c>
      <c r="L1583" s="3">
        <f t="shared" si="121"/>
        <v>50016</v>
      </c>
      <c r="M1583" s="25">
        <f>IF(J1583&lt;'Параметры ПФ'!$N$7+0.01,E1583*F1583*G1583,ROUNDDOWN('Параметры ПФ'!$N$7/IF(H1583=0,I1583,IF(I1583&gt;H1583,H1583,I1583)),0)*G1583)</f>
        <v>600</v>
      </c>
      <c r="N1583" s="19">
        <f t="shared" si="122"/>
        <v>0</v>
      </c>
      <c r="O1583" s="66" t="b">
        <f t="shared" si="123"/>
        <v>1</v>
      </c>
      <c r="P1583" s="67">
        <f t="shared" si="124"/>
        <v>72</v>
      </c>
    </row>
    <row r="1584" spans="1:16" x14ac:dyDescent="0.45">
      <c r="A1584" s="90" t="s">
        <v>81</v>
      </c>
      <c r="B1584" s="90" t="s">
        <v>994</v>
      </c>
      <c r="C1584" s="90" t="s">
        <v>14</v>
      </c>
      <c r="D1584" s="91">
        <v>36</v>
      </c>
      <c r="E1584" s="91">
        <v>20</v>
      </c>
      <c r="F1584" s="92">
        <v>2</v>
      </c>
      <c r="G1584" s="92">
        <v>13</v>
      </c>
      <c r="H1584" s="68">
        <f t="array" ref="H1584">INDEX('Нормативные затраты по МЗ'!$C$2:$C$132,MATCH(A1584&amp;C1584,'Нормативные затраты по МЗ'!$A$2:$A$132&amp;'Нормативные затраты по МЗ'!$B$2:$B$132,0))</f>
        <v>83.36</v>
      </c>
      <c r="I1584" s="3">
        <f>HLOOKUP($C1584,'Параметры ПФ'!$F$3:$K$4,2,FALSE)</f>
        <v>155.04</v>
      </c>
      <c r="J1584" s="3">
        <f t="shared" si="120"/>
        <v>3334.4</v>
      </c>
      <c r="K1584" s="4">
        <f>IF(J1584&lt;'Параметры ПФ'!$N$7+0.01,'Стандартные программы'!J1584,ROUNDDOWN('Параметры ПФ'!$N$7/IF(H1584=0,I1584,IF(I1584&gt;H1584,H1584,I1584)),0)*IF(H1584=0,I1584,IF(I1584&gt;H1584,H1584,I1584)))</f>
        <v>3334.4</v>
      </c>
      <c r="L1584" s="3">
        <f t="shared" si="121"/>
        <v>43347.199999999997</v>
      </c>
      <c r="M1584" s="25">
        <f>IF(J1584&lt;'Параметры ПФ'!$N$7+0.01,E1584*F1584*G1584,ROUNDDOWN('Параметры ПФ'!$N$7/IF(H1584=0,I1584,IF(I1584&gt;H1584,H1584,I1584)),0)*G1584)</f>
        <v>520</v>
      </c>
      <c r="N1584" s="19">
        <f t="shared" si="122"/>
        <v>0</v>
      </c>
      <c r="O1584" s="66" t="b">
        <f t="shared" si="123"/>
        <v>1</v>
      </c>
      <c r="P1584" s="67">
        <f t="shared" si="124"/>
        <v>72</v>
      </c>
    </row>
    <row r="1585" spans="1:16" x14ac:dyDescent="0.45">
      <c r="A1585" s="90" t="s">
        <v>81</v>
      </c>
      <c r="B1585" s="90" t="s">
        <v>996</v>
      </c>
      <c r="C1585" s="90" t="s">
        <v>14</v>
      </c>
      <c r="D1585" s="91">
        <v>36</v>
      </c>
      <c r="E1585" s="91">
        <v>20</v>
      </c>
      <c r="F1585" s="92">
        <v>2</v>
      </c>
      <c r="G1585" s="92">
        <v>13</v>
      </c>
      <c r="H1585" s="68">
        <f t="array" ref="H1585">INDEX('Нормативные затраты по МЗ'!$C$2:$C$132,MATCH(A1585&amp;C1585,'Нормативные затраты по МЗ'!$A$2:$A$132&amp;'Нормативные затраты по МЗ'!$B$2:$B$132,0))</f>
        <v>83.36</v>
      </c>
      <c r="I1585" s="3">
        <f>HLOOKUP($C1585,'Параметры ПФ'!$F$3:$K$4,2,FALSE)</f>
        <v>155.04</v>
      </c>
      <c r="J1585" s="3">
        <f t="shared" si="120"/>
        <v>3334.4</v>
      </c>
      <c r="K1585" s="4">
        <f>IF(J1585&lt;'Параметры ПФ'!$N$7+0.01,'Стандартные программы'!J1585,ROUNDDOWN('Параметры ПФ'!$N$7/IF(H1585=0,I1585,IF(I1585&gt;H1585,H1585,I1585)),0)*IF(H1585=0,I1585,IF(I1585&gt;H1585,H1585,I1585)))</f>
        <v>3334.4</v>
      </c>
      <c r="L1585" s="3">
        <f t="shared" si="121"/>
        <v>43347.199999999997</v>
      </c>
      <c r="M1585" s="25">
        <f>IF(J1585&lt;'Параметры ПФ'!$N$7+0.01,E1585*F1585*G1585,ROUNDDOWN('Параметры ПФ'!$N$7/IF(H1585=0,I1585,IF(I1585&gt;H1585,H1585,I1585)),0)*G1585)</f>
        <v>520</v>
      </c>
      <c r="N1585" s="19">
        <f t="shared" si="122"/>
        <v>0</v>
      </c>
      <c r="O1585" s="66" t="b">
        <f t="shared" si="123"/>
        <v>1</v>
      </c>
      <c r="P1585" s="67">
        <f t="shared" si="124"/>
        <v>72</v>
      </c>
    </row>
    <row r="1586" spans="1:16" x14ac:dyDescent="0.45">
      <c r="A1586" s="90" t="s">
        <v>81</v>
      </c>
      <c r="B1586" s="90" t="s">
        <v>998</v>
      </c>
      <c r="C1586" s="90" t="s">
        <v>14</v>
      </c>
      <c r="D1586" s="91">
        <v>36</v>
      </c>
      <c r="E1586" s="91">
        <v>20</v>
      </c>
      <c r="F1586" s="92">
        <v>2</v>
      </c>
      <c r="G1586" s="92">
        <v>13</v>
      </c>
      <c r="H1586" s="68">
        <f t="array" ref="H1586">INDEX('Нормативные затраты по МЗ'!$C$2:$C$132,MATCH(A1586&amp;C1586,'Нормативные затраты по МЗ'!$A$2:$A$132&amp;'Нормативные затраты по МЗ'!$B$2:$B$132,0))</f>
        <v>83.36</v>
      </c>
      <c r="I1586" s="3">
        <f>HLOOKUP($C1586,'Параметры ПФ'!$F$3:$K$4,2,FALSE)</f>
        <v>155.04</v>
      </c>
      <c r="J1586" s="3">
        <f t="shared" si="120"/>
        <v>3334.4</v>
      </c>
      <c r="K1586" s="4">
        <f>IF(J1586&lt;'Параметры ПФ'!$N$7+0.01,'Стандартные программы'!J1586,ROUNDDOWN('Параметры ПФ'!$N$7/IF(H1586=0,I1586,IF(I1586&gt;H1586,H1586,I1586)),0)*IF(H1586=0,I1586,IF(I1586&gt;H1586,H1586,I1586)))</f>
        <v>3334.4</v>
      </c>
      <c r="L1586" s="3">
        <f t="shared" si="121"/>
        <v>43347.199999999997</v>
      </c>
      <c r="M1586" s="25">
        <f>IF(J1586&lt;'Параметры ПФ'!$N$7+0.01,E1586*F1586*G1586,ROUNDDOWN('Параметры ПФ'!$N$7/IF(H1586=0,I1586,IF(I1586&gt;H1586,H1586,I1586)),0)*G1586)</f>
        <v>520</v>
      </c>
      <c r="N1586" s="19">
        <f t="shared" si="122"/>
        <v>0</v>
      </c>
      <c r="O1586" s="66" t="b">
        <f t="shared" si="123"/>
        <v>1</v>
      </c>
      <c r="P1586" s="67">
        <f t="shared" si="124"/>
        <v>72</v>
      </c>
    </row>
    <row r="1587" spans="1:16" x14ac:dyDescent="0.45">
      <c r="A1587" s="90" t="s">
        <v>81</v>
      </c>
      <c r="B1587" s="90" t="s">
        <v>1000</v>
      </c>
      <c r="C1587" s="90" t="s">
        <v>14</v>
      </c>
      <c r="D1587" s="91">
        <v>36</v>
      </c>
      <c r="E1587" s="91">
        <v>20</v>
      </c>
      <c r="F1587" s="92">
        <v>2</v>
      </c>
      <c r="G1587" s="92">
        <v>13</v>
      </c>
      <c r="H1587" s="68">
        <f t="array" ref="H1587">INDEX('Нормативные затраты по МЗ'!$C$2:$C$132,MATCH(A1587&amp;C1587,'Нормативные затраты по МЗ'!$A$2:$A$132&amp;'Нормативные затраты по МЗ'!$B$2:$B$132,0))</f>
        <v>83.36</v>
      </c>
      <c r="I1587" s="3">
        <f>HLOOKUP($C1587,'Параметры ПФ'!$F$3:$K$4,2,FALSE)</f>
        <v>155.04</v>
      </c>
      <c r="J1587" s="3">
        <f t="shared" si="120"/>
        <v>3334.4</v>
      </c>
      <c r="K1587" s="4">
        <f>IF(J1587&lt;'Параметры ПФ'!$N$7+0.01,'Стандартные программы'!J1587,ROUNDDOWN('Параметры ПФ'!$N$7/IF(H1587=0,I1587,IF(I1587&gt;H1587,H1587,I1587)),0)*IF(H1587=0,I1587,IF(I1587&gt;H1587,H1587,I1587)))</f>
        <v>3334.4</v>
      </c>
      <c r="L1587" s="3">
        <f t="shared" si="121"/>
        <v>43347.199999999997</v>
      </c>
      <c r="M1587" s="25">
        <f>IF(J1587&lt;'Параметры ПФ'!$N$7+0.01,E1587*F1587*G1587,ROUNDDOWN('Параметры ПФ'!$N$7/IF(H1587=0,I1587,IF(I1587&gt;H1587,H1587,I1587)),0)*G1587)</f>
        <v>520</v>
      </c>
      <c r="N1587" s="19">
        <f t="shared" si="122"/>
        <v>0</v>
      </c>
      <c r="O1587" s="66" t="b">
        <f t="shared" si="123"/>
        <v>1</v>
      </c>
      <c r="P1587" s="67">
        <f t="shared" si="124"/>
        <v>72</v>
      </c>
    </row>
    <row r="1588" spans="1:16" x14ac:dyDescent="0.45">
      <c r="A1588" s="90" t="s">
        <v>81</v>
      </c>
      <c r="B1588" s="90" t="s">
        <v>1002</v>
      </c>
      <c r="C1588" s="90" t="s">
        <v>14</v>
      </c>
      <c r="D1588" s="91">
        <v>36</v>
      </c>
      <c r="E1588" s="91">
        <v>20</v>
      </c>
      <c r="F1588" s="92">
        <v>2</v>
      </c>
      <c r="G1588" s="92">
        <v>15</v>
      </c>
      <c r="H1588" s="68">
        <f t="array" ref="H1588">INDEX('Нормативные затраты по МЗ'!$C$2:$C$132,MATCH(A1588&amp;C1588,'Нормативные затраты по МЗ'!$A$2:$A$132&amp;'Нормативные затраты по МЗ'!$B$2:$B$132,0))</f>
        <v>83.36</v>
      </c>
      <c r="I1588" s="3">
        <f>HLOOKUP($C1588,'Параметры ПФ'!$F$3:$K$4,2,FALSE)</f>
        <v>155.04</v>
      </c>
      <c r="J1588" s="3">
        <f t="shared" si="120"/>
        <v>3334.4</v>
      </c>
      <c r="K1588" s="4">
        <f>IF(J1588&lt;'Параметры ПФ'!$N$7+0.01,'Стандартные программы'!J1588,ROUNDDOWN('Параметры ПФ'!$N$7/IF(H1588=0,I1588,IF(I1588&gt;H1588,H1588,I1588)),0)*IF(H1588=0,I1588,IF(I1588&gt;H1588,H1588,I1588)))</f>
        <v>3334.4</v>
      </c>
      <c r="L1588" s="3">
        <f t="shared" si="121"/>
        <v>50016</v>
      </c>
      <c r="M1588" s="25">
        <f>IF(J1588&lt;'Параметры ПФ'!$N$7+0.01,E1588*F1588*G1588,ROUNDDOWN('Параметры ПФ'!$N$7/IF(H1588=0,I1588,IF(I1588&gt;H1588,H1588,I1588)),0)*G1588)</f>
        <v>600</v>
      </c>
      <c r="N1588" s="19">
        <f t="shared" si="122"/>
        <v>0</v>
      </c>
      <c r="O1588" s="66" t="b">
        <f t="shared" si="123"/>
        <v>1</v>
      </c>
      <c r="P1588" s="67">
        <f t="shared" si="124"/>
        <v>72</v>
      </c>
    </row>
    <row r="1589" spans="1:16" x14ac:dyDescent="0.45">
      <c r="A1589" s="90" t="s">
        <v>81</v>
      </c>
      <c r="B1589" s="90" t="s">
        <v>1004</v>
      </c>
      <c r="C1589" s="90" t="s">
        <v>14</v>
      </c>
      <c r="D1589" s="91">
        <v>36</v>
      </c>
      <c r="E1589" s="91">
        <v>20</v>
      </c>
      <c r="F1589" s="92">
        <v>2</v>
      </c>
      <c r="G1589" s="92">
        <v>15</v>
      </c>
      <c r="H1589" s="68">
        <f t="array" ref="H1589">INDEX('Нормативные затраты по МЗ'!$C$2:$C$132,MATCH(A1589&amp;C1589,'Нормативные затраты по МЗ'!$A$2:$A$132&amp;'Нормативные затраты по МЗ'!$B$2:$B$132,0))</f>
        <v>83.36</v>
      </c>
      <c r="I1589" s="3">
        <f>HLOOKUP($C1589,'Параметры ПФ'!$F$3:$K$4,2,FALSE)</f>
        <v>155.04</v>
      </c>
      <c r="J1589" s="3">
        <f t="shared" si="120"/>
        <v>3334.4</v>
      </c>
      <c r="K1589" s="4">
        <f>IF(J1589&lt;'Параметры ПФ'!$N$7+0.01,'Стандартные программы'!J1589,ROUNDDOWN('Параметры ПФ'!$N$7/IF(H1589=0,I1589,IF(I1589&gt;H1589,H1589,I1589)),0)*IF(H1589=0,I1589,IF(I1589&gt;H1589,H1589,I1589)))</f>
        <v>3334.4</v>
      </c>
      <c r="L1589" s="3">
        <f t="shared" si="121"/>
        <v>50016</v>
      </c>
      <c r="M1589" s="25">
        <f>IF(J1589&lt;'Параметры ПФ'!$N$7+0.01,E1589*F1589*G1589,ROUNDDOWN('Параметры ПФ'!$N$7/IF(H1589=0,I1589,IF(I1589&gt;H1589,H1589,I1589)),0)*G1589)</f>
        <v>600</v>
      </c>
      <c r="N1589" s="19">
        <f t="shared" si="122"/>
        <v>0</v>
      </c>
      <c r="O1589" s="66" t="b">
        <f t="shared" si="123"/>
        <v>1</v>
      </c>
      <c r="P1589" s="67">
        <f t="shared" si="124"/>
        <v>72</v>
      </c>
    </row>
    <row r="1590" spans="1:16" x14ac:dyDescent="0.45">
      <c r="A1590" s="90" t="s">
        <v>81</v>
      </c>
      <c r="B1590" s="90" t="s">
        <v>1006</v>
      </c>
      <c r="C1590" s="90" t="s">
        <v>14</v>
      </c>
      <c r="D1590" s="91">
        <v>36</v>
      </c>
      <c r="E1590" s="91">
        <v>20</v>
      </c>
      <c r="F1590" s="92">
        <v>2</v>
      </c>
      <c r="G1590" s="92">
        <v>15</v>
      </c>
      <c r="H1590" s="68">
        <f t="array" ref="H1590">INDEX('Нормативные затраты по МЗ'!$C$2:$C$132,MATCH(A1590&amp;C1590,'Нормативные затраты по МЗ'!$A$2:$A$132&amp;'Нормативные затраты по МЗ'!$B$2:$B$132,0))</f>
        <v>83.36</v>
      </c>
      <c r="I1590" s="3">
        <f>HLOOKUP($C1590,'Параметры ПФ'!$F$3:$K$4,2,FALSE)</f>
        <v>155.04</v>
      </c>
      <c r="J1590" s="3">
        <f t="shared" si="120"/>
        <v>3334.4</v>
      </c>
      <c r="K1590" s="4">
        <f>IF(J1590&lt;'Параметры ПФ'!$N$7+0.01,'Стандартные программы'!J1590,ROUNDDOWN('Параметры ПФ'!$N$7/IF(H1590=0,I1590,IF(I1590&gt;H1590,H1590,I1590)),0)*IF(H1590=0,I1590,IF(I1590&gt;H1590,H1590,I1590)))</f>
        <v>3334.4</v>
      </c>
      <c r="L1590" s="3">
        <f t="shared" si="121"/>
        <v>50016</v>
      </c>
      <c r="M1590" s="25">
        <f>IF(J1590&lt;'Параметры ПФ'!$N$7+0.01,E1590*F1590*G1590,ROUNDDOWN('Параметры ПФ'!$N$7/IF(H1590=0,I1590,IF(I1590&gt;H1590,H1590,I1590)),0)*G1590)</f>
        <v>600</v>
      </c>
      <c r="N1590" s="19">
        <f t="shared" si="122"/>
        <v>0</v>
      </c>
      <c r="O1590" s="66" t="b">
        <f t="shared" si="123"/>
        <v>1</v>
      </c>
      <c r="P1590" s="67">
        <f t="shared" si="124"/>
        <v>72</v>
      </c>
    </row>
    <row r="1591" spans="1:16" x14ac:dyDescent="0.45">
      <c r="A1591" s="90" t="s">
        <v>81</v>
      </c>
      <c r="B1591" s="90" t="s">
        <v>1008</v>
      </c>
      <c r="C1591" s="90" t="s">
        <v>14</v>
      </c>
      <c r="D1591" s="91">
        <v>36</v>
      </c>
      <c r="E1591" s="91">
        <v>20</v>
      </c>
      <c r="F1591" s="92">
        <v>2</v>
      </c>
      <c r="G1591" s="92">
        <v>13</v>
      </c>
      <c r="H1591" s="68">
        <f t="array" ref="H1591">INDEX('Нормативные затраты по МЗ'!$C$2:$C$132,MATCH(A1591&amp;C1591,'Нормативные затраты по МЗ'!$A$2:$A$132&amp;'Нормативные затраты по МЗ'!$B$2:$B$132,0))</f>
        <v>83.36</v>
      </c>
      <c r="I1591" s="3">
        <f>HLOOKUP($C1591,'Параметры ПФ'!$F$3:$K$4,2,FALSE)</f>
        <v>155.04</v>
      </c>
      <c r="J1591" s="3">
        <f t="shared" si="120"/>
        <v>3334.4</v>
      </c>
      <c r="K1591" s="4">
        <f>IF(J1591&lt;'Параметры ПФ'!$N$7+0.01,'Стандартные программы'!J1591,ROUNDDOWN('Параметры ПФ'!$N$7/IF(H1591=0,I1591,IF(I1591&gt;H1591,H1591,I1591)),0)*IF(H1591=0,I1591,IF(I1591&gt;H1591,H1591,I1591)))</f>
        <v>3334.4</v>
      </c>
      <c r="L1591" s="3">
        <f t="shared" si="121"/>
        <v>43347.199999999997</v>
      </c>
      <c r="M1591" s="25">
        <f>IF(J1591&lt;'Параметры ПФ'!$N$7+0.01,E1591*F1591*G1591,ROUNDDOWN('Параметры ПФ'!$N$7/IF(H1591=0,I1591,IF(I1591&gt;H1591,H1591,I1591)),0)*G1591)</f>
        <v>520</v>
      </c>
      <c r="N1591" s="19">
        <f t="shared" si="122"/>
        <v>0</v>
      </c>
      <c r="O1591" s="66" t="b">
        <f t="shared" si="123"/>
        <v>1</v>
      </c>
      <c r="P1591" s="67">
        <f t="shared" si="124"/>
        <v>72</v>
      </c>
    </row>
    <row r="1592" spans="1:16" x14ac:dyDescent="0.45">
      <c r="A1592" s="90" t="s">
        <v>81</v>
      </c>
      <c r="B1592" s="90" t="s">
        <v>1010</v>
      </c>
      <c r="C1592" s="90" t="s">
        <v>14</v>
      </c>
      <c r="D1592" s="91">
        <v>36</v>
      </c>
      <c r="E1592" s="91">
        <v>20</v>
      </c>
      <c r="F1592" s="92">
        <v>2</v>
      </c>
      <c r="G1592" s="92">
        <v>13</v>
      </c>
      <c r="H1592" s="68">
        <f t="array" ref="H1592">INDEX('Нормативные затраты по МЗ'!$C$2:$C$132,MATCH(A1592&amp;C1592,'Нормативные затраты по МЗ'!$A$2:$A$132&amp;'Нормативные затраты по МЗ'!$B$2:$B$132,0))</f>
        <v>83.36</v>
      </c>
      <c r="I1592" s="3">
        <f>HLOOKUP($C1592,'Параметры ПФ'!$F$3:$K$4,2,FALSE)</f>
        <v>155.04</v>
      </c>
      <c r="J1592" s="3">
        <f t="shared" si="120"/>
        <v>3334.4</v>
      </c>
      <c r="K1592" s="4">
        <f>IF(J1592&lt;'Параметры ПФ'!$N$7+0.01,'Стандартные программы'!J1592,ROUNDDOWN('Параметры ПФ'!$N$7/IF(H1592=0,I1592,IF(I1592&gt;H1592,H1592,I1592)),0)*IF(H1592=0,I1592,IF(I1592&gt;H1592,H1592,I1592)))</f>
        <v>3334.4</v>
      </c>
      <c r="L1592" s="3">
        <f t="shared" si="121"/>
        <v>43347.199999999997</v>
      </c>
      <c r="M1592" s="25">
        <f>IF(J1592&lt;'Параметры ПФ'!$N$7+0.01,E1592*F1592*G1592,ROUNDDOWN('Параметры ПФ'!$N$7/IF(H1592=0,I1592,IF(I1592&gt;H1592,H1592,I1592)),0)*G1592)</f>
        <v>520</v>
      </c>
      <c r="N1592" s="19">
        <f t="shared" si="122"/>
        <v>0</v>
      </c>
      <c r="O1592" s="66" t="b">
        <f t="shared" si="123"/>
        <v>1</v>
      </c>
      <c r="P1592" s="67">
        <f t="shared" si="124"/>
        <v>72</v>
      </c>
    </row>
    <row r="1593" spans="1:16" x14ac:dyDescent="0.45">
      <c r="A1593" s="90" t="s">
        <v>81</v>
      </c>
      <c r="B1593" s="90" t="s">
        <v>1012</v>
      </c>
      <c r="C1593" s="90" t="s">
        <v>14</v>
      </c>
      <c r="D1593" s="91">
        <v>36</v>
      </c>
      <c r="E1593" s="91">
        <v>20</v>
      </c>
      <c r="F1593" s="92">
        <v>2</v>
      </c>
      <c r="G1593" s="92">
        <v>15</v>
      </c>
      <c r="H1593" s="68">
        <f t="array" ref="H1593">INDEX('Нормативные затраты по МЗ'!$C$2:$C$132,MATCH(A1593&amp;C1593,'Нормативные затраты по МЗ'!$A$2:$A$132&amp;'Нормативные затраты по МЗ'!$B$2:$B$132,0))</f>
        <v>83.36</v>
      </c>
      <c r="I1593" s="3">
        <f>HLOOKUP($C1593,'Параметры ПФ'!$F$3:$K$4,2,FALSE)</f>
        <v>155.04</v>
      </c>
      <c r="J1593" s="3">
        <f t="shared" si="120"/>
        <v>3334.4</v>
      </c>
      <c r="K1593" s="4">
        <f>IF(J1593&lt;'Параметры ПФ'!$N$7+0.01,'Стандартные программы'!J1593,ROUNDDOWN('Параметры ПФ'!$N$7/IF(H1593=0,I1593,IF(I1593&gt;H1593,H1593,I1593)),0)*IF(H1593=0,I1593,IF(I1593&gt;H1593,H1593,I1593)))</f>
        <v>3334.4</v>
      </c>
      <c r="L1593" s="3">
        <f t="shared" si="121"/>
        <v>50016</v>
      </c>
      <c r="M1593" s="25">
        <f>IF(J1593&lt;'Параметры ПФ'!$N$7+0.01,E1593*F1593*G1593,ROUNDDOWN('Параметры ПФ'!$N$7/IF(H1593=0,I1593,IF(I1593&gt;H1593,H1593,I1593)),0)*G1593)</f>
        <v>600</v>
      </c>
      <c r="N1593" s="19">
        <f t="shared" si="122"/>
        <v>0</v>
      </c>
      <c r="O1593" s="66" t="b">
        <f t="shared" si="123"/>
        <v>1</v>
      </c>
      <c r="P1593" s="67">
        <f t="shared" si="124"/>
        <v>72</v>
      </c>
    </row>
    <row r="1594" spans="1:16" x14ac:dyDescent="0.45">
      <c r="A1594" s="90" t="s">
        <v>81</v>
      </c>
      <c r="B1594" s="90" t="s">
        <v>1014</v>
      </c>
      <c r="C1594" s="90" t="s">
        <v>14</v>
      </c>
      <c r="D1594" s="91">
        <v>36</v>
      </c>
      <c r="E1594" s="91">
        <v>20</v>
      </c>
      <c r="F1594" s="92">
        <v>2</v>
      </c>
      <c r="G1594" s="92">
        <v>15</v>
      </c>
      <c r="H1594" s="68">
        <f t="array" ref="H1594">INDEX('Нормативные затраты по МЗ'!$C$2:$C$132,MATCH(A1594&amp;C1594,'Нормативные затраты по МЗ'!$A$2:$A$132&amp;'Нормативные затраты по МЗ'!$B$2:$B$132,0))</f>
        <v>83.36</v>
      </c>
      <c r="I1594" s="3">
        <f>HLOOKUP($C1594,'Параметры ПФ'!$F$3:$K$4,2,FALSE)</f>
        <v>155.04</v>
      </c>
      <c r="J1594" s="3">
        <f t="shared" si="120"/>
        <v>3334.4</v>
      </c>
      <c r="K1594" s="4">
        <f>IF(J1594&lt;'Параметры ПФ'!$N$7+0.01,'Стандартные программы'!J1594,ROUNDDOWN('Параметры ПФ'!$N$7/IF(H1594=0,I1594,IF(I1594&gt;H1594,H1594,I1594)),0)*IF(H1594=0,I1594,IF(I1594&gt;H1594,H1594,I1594)))</f>
        <v>3334.4</v>
      </c>
      <c r="L1594" s="3">
        <f t="shared" si="121"/>
        <v>50016</v>
      </c>
      <c r="M1594" s="25">
        <f>IF(J1594&lt;'Параметры ПФ'!$N$7+0.01,E1594*F1594*G1594,ROUNDDOWN('Параметры ПФ'!$N$7/IF(H1594=0,I1594,IF(I1594&gt;H1594,H1594,I1594)),0)*G1594)</f>
        <v>600</v>
      </c>
      <c r="N1594" s="19">
        <f t="shared" si="122"/>
        <v>0</v>
      </c>
      <c r="O1594" s="66" t="b">
        <f t="shared" si="123"/>
        <v>1</v>
      </c>
      <c r="P1594" s="67">
        <f t="shared" si="124"/>
        <v>72</v>
      </c>
    </row>
    <row r="1595" spans="1:16" x14ac:dyDescent="0.45">
      <c r="A1595" s="90" t="s">
        <v>81</v>
      </c>
      <c r="B1595" s="90" t="s">
        <v>1016</v>
      </c>
      <c r="C1595" s="90" t="s">
        <v>14</v>
      </c>
      <c r="D1595" s="91">
        <v>36</v>
      </c>
      <c r="E1595" s="91">
        <v>20</v>
      </c>
      <c r="F1595" s="92">
        <v>2</v>
      </c>
      <c r="G1595" s="92">
        <v>16</v>
      </c>
      <c r="H1595" s="68">
        <f t="array" ref="H1595">INDEX('Нормативные затраты по МЗ'!$C$2:$C$132,MATCH(A1595&amp;C1595,'Нормативные затраты по МЗ'!$A$2:$A$132&amp;'Нормативные затраты по МЗ'!$B$2:$B$132,0))</f>
        <v>83.36</v>
      </c>
      <c r="I1595" s="3">
        <f>HLOOKUP($C1595,'Параметры ПФ'!$F$3:$K$4,2,FALSE)</f>
        <v>155.04</v>
      </c>
      <c r="J1595" s="3">
        <f t="shared" si="120"/>
        <v>3334.4</v>
      </c>
      <c r="K1595" s="4">
        <f>IF(J1595&lt;'Параметры ПФ'!$N$7+0.01,'Стандартные программы'!J1595,ROUNDDOWN('Параметры ПФ'!$N$7/IF(H1595=0,I1595,IF(I1595&gt;H1595,H1595,I1595)),0)*IF(H1595=0,I1595,IF(I1595&gt;H1595,H1595,I1595)))</f>
        <v>3334.4</v>
      </c>
      <c r="L1595" s="3">
        <f t="shared" si="121"/>
        <v>53350.400000000001</v>
      </c>
      <c r="M1595" s="25">
        <f>IF(J1595&lt;'Параметры ПФ'!$N$7+0.01,E1595*F1595*G1595,ROUNDDOWN('Параметры ПФ'!$N$7/IF(H1595=0,I1595,IF(I1595&gt;H1595,H1595,I1595)),0)*G1595)</f>
        <v>640</v>
      </c>
      <c r="N1595" s="19">
        <f t="shared" si="122"/>
        <v>0</v>
      </c>
      <c r="O1595" s="66" t="b">
        <f t="shared" si="123"/>
        <v>1</v>
      </c>
      <c r="P1595" s="67">
        <f t="shared" si="124"/>
        <v>72</v>
      </c>
    </row>
    <row r="1596" spans="1:16" x14ac:dyDescent="0.45">
      <c r="A1596" s="90" t="s">
        <v>81</v>
      </c>
      <c r="B1596" s="90" t="s">
        <v>1018</v>
      </c>
      <c r="C1596" s="90" t="s">
        <v>2</v>
      </c>
      <c r="D1596" s="91">
        <v>36</v>
      </c>
      <c r="E1596" s="91">
        <v>20</v>
      </c>
      <c r="F1596" s="92">
        <v>2</v>
      </c>
      <c r="G1596" s="92">
        <v>13</v>
      </c>
      <c r="H1596" s="68">
        <f t="array" ref="H1596">INDEX('Нормативные затраты по МЗ'!$C$2:$C$132,MATCH(A1596&amp;C1596,'Нормативные затраты по МЗ'!$A$2:$A$132&amp;'Нормативные затраты по МЗ'!$B$2:$B$132,0))</f>
        <v>114.69</v>
      </c>
      <c r="I1596" s="3">
        <f>HLOOKUP($C1596,'Параметры ПФ'!$F$3:$K$4,2,FALSE)</f>
        <v>155.04</v>
      </c>
      <c r="J1596" s="3">
        <f t="shared" si="120"/>
        <v>4587.6000000000004</v>
      </c>
      <c r="K1596" s="4">
        <f>IF(J1596&lt;'Параметры ПФ'!$N$7+0.01,'Стандартные программы'!J1596,ROUNDDOWN('Параметры ПФ'!$N$7/IF(H1596=0,I1596,IF(I1596&gt;H1596,H1596,I1596)),0)*IF(H1596=0,I1596,IF(I1596&gt;H1596,H1596,I1596)))</f>
        <v>4587.6000000000004</v>
      </c>
      <c r="L1596" s="3">
        <f t="shared" si="121"/>
        <v>59638.8</v>
      </c>
      <c r="M1596" s="25">
        <f>IF(J1596&lt;'Параметры ПФ'!$N$7+0.01,E1596*F1596*G1596,ROUNDDOWN('Параметры ПФ'!$N$7/IF(H1596=0,I1596,IF(I1596&gt;H1596,H1596,I1596)),0)*G1596)</f>
        <v>520</v>
      </c>
      <c r="N1596" s="19">
        <f t="shared" si="122"/>
        <v>0</v>
      </c>
      <c r="O1596" s="66" t="b">
        <f t="shared" si="123"/>
        <v>1</v>
      </c>
      <c r="P1596" s="67">
        <f t="shared" si="124"/>
        <v>72</v>
      </c>
    </row>
    <row r="1597" spans="1:16" x14ac:dyDescent="0.45">
      <c r="A1597" s="90" t="s">
        <v>81</v>
      </c>
      <c r="B1597" s="90" t="s">
        <v>1020</v>
      </c>
      <c r="C1597" s="90" t="s">
        <v>2</v>
      </c>
      <c r="D1597" s="91">
        <v>36</v>
      </c>
      <c r="E1597" s="91">
        <v>20</v>
      </c>
      <c r="F1597" s="92">
        <v>2</v>
      </c>
      <c r="G1597" s="92">
        <v>15</v>
      </c>
      <c r="H1597" s="68">
        <f t="array" ref="H1597">INDEX('Нормативные затраты по МЗ'!$C$2:$C$132,MATCH(A1597&amp;C1597,'Нормативные затраты по МЗ'!$A$2:$A$132&amp;'Нормативные затраты по МЗ'!$B$2:$B$132,0))</f>
        <v>114.69</v>
      </c>
      <c r="I1597" s="3">
        <f>HLOOKUP($C1597,'Параметры ПФ'!$F$3:$K$4,2,FALSE)</f>
        <v>155.04</v>
      </c>
      <c r="J1597" s="3">
        <f t="shared" si="120"/>
        <v>4587.6000000000004</v>
      </c>
      <c r="K1597" s="4">
        <f>IF(J1597&lt;'Параметры ПФ'!$N$7+0.01,'Стандартные программы'!J1597,ROUNDDOWN('Параметры ПФ'!$N$7/IF(H1597=0,I1597,IF(I1597&gt;H1597,H1597,I1597)),0)*IF(H1597=0,I1597,IF(I1597&gt;H1597,H1597,I1597)))</f>
        <v>4587.6000000000004</v>
      </c>
      <c r="L1597" s="3">
        <f t="shared" si="121"/>
        <v>68814</v>
      </c>
      <c r="M1597" s="25">
        <f>IF(J1597&lt;'Параметры ПФ'!$N$7+0.01,E1597*F1597*G1597,ROUNDDOWN('Параметры ПФ'!$N$7/IF(H1597=0,I1597,IF(I1597&gt;H1597,H1597,I1597)),0)*G1597)</f>
        <v>600</v>
      </c>
      <c r="N1597" s="19">
        <f t="shared" si="122"/>
        <v>0</v>
      </c>
      <c r="O1597" s="66" t="b">
        <f t="shared" si="123"/>
        <v>1</v>
      </c>
      <c r="P1597" s="67">
        <f t="shared" si="124"/>
        <v>72</v>
      </c>
    </row>
    <row r="1598" spans="1:16" x14ac:dyDescent="0.45">
      <c r="A1598" s="90" t="s">
        <v>81</v>
      </c>
      <c r="B1598" s="90" t="s">
        <v>1022</v>
      </c>
      <c r="C1598" s="90" t="s">
        <v>2</v>
      </c>
      <c r="D1598" s="91">
        <v>36</v>
      </c>
      <c r="E1598" s="91">
        <v>20</v>
      </c>
      <c r="F1598" s="92">
        <v>2</v>
      </c>
      <c r="G1598" s="92">
        <v>13</v>
      </c>
      <c r="H1598" s="68">
        <f t="array" ref="H1598">INDEX('Нормативные затраты по МЗ'!$C$2:$C$132,MATCH(A1598&amp;C1598,'Нормативные затраты по МЗ'!$A$2:$A$132&amp;'Нормативные затраты по МЗ'!$B$2:$B$132,0))</f>
        <v>114.69</v>
      </c>
      <c r="I1598" s="3">
        <f>HLOOKUP($C1598,'Параметры ПФ'!$F$3:$K$4,2,FALSE)</f>
        <v>155.04</v>
      </c>
      <c r="J1598" s="3">
        <f t="shared" si="120"/>
        <v>4587.6000000000004</v>
      </c>
      <c r="K1598" s="4">
        <f>IF(J1598&lt;'Параметры ПФ'!$N$7+0.01,'Стандартные программы'!J1598,ROUNDDOWN('Параметры ПФ'!$N$7/IF(H1598=0,I1598,IF(I1598&gt;H1598,H1598,I1598)),0)*IF(H1598=0,I1598,IF(I1598&gt;H1598,H1598,I1598)))</f>
        <v>4587.6000000000004</v>
      </c>
      <c r="L1598" s="3">
        <f t="shared" si="121"/>
        <v>59638.8</v>
      </c>
      <c r="M1598" s="25">
        <f>IF(J1598&lt;'Параметры ПФ'!$N$7+0.01,E1598*F1598*G1598,ROUNDDOWN('Параметры ПФ'!$N$7/IF(H1598=0,I1598,IF(I1598&gt;H1598,H1598,I1598)),0)*G1598)</f>
        <v>520</v>
      </c>
      <c r="N1598" s="19">
        <f t="shared" si="122"/>
        <v>0</v>
      </c>
      <c r="O1598" s="66" t="b">
        <f t="shared" si="123"/>
        <v>1</v>
      </c>
      <c r="P1598" s="67">
        <f t="shared" si="124"/>
        <v>72</v>
      </c>
    </row>
    <row r="1599" spans="1:16" x14ac:dyDescent="0.45">
      <c r="A1599" s="90" t="s">
        <v>81</v>
      </c>
      <c r="B1599" s="90" t="s">
        <v>1024</v>
      </c>
      <c r="C1599" s="90" t="s">
        <v>2</v>
      </c>
      <c r="D1599" s="91">
        <v>36</v>
      </c>
      <c r="E1599" s="91">
        <v>20</v>
      </c>
      <c r="F1599" s="92">
        <v>2</v>
      </c>
      <c r="G1599" s="92">
        <v>13</v>
      </c>
      <c r="H1599" s="68">
        <f t="array" ref="H1599">INDEX('Нормативные затраты по МЗ'!$C$2:$C$132,MATCH(A1599&amp;C1599,'Нормативные затраты по МЗ'!$A$2:$A$132&amp;'Нормативные затраты по МЗ'!$B$2:$B$132,0))</f>
        <v>114.69</v>
      </c>
      <c r="I1599" s="3">
        <f>HLOOKUP($C1599,'Параметры ПФ'!$F$3:$K$4,2,FALSE)</f>
        <v>155.04</v>
      </c>
      <c r="J1599" s="3">
        <f t="shared" si="120"/>
        <v>4587.6000000000004</v>
      </c>
      <c r="K1599" s="4">
        <f>IF(J1599&lt;'Параметры ПФ'!$N$7+0.01,'Стандартные программы'!J1599,ROUNDDOWN('Параметры ПФ'!$N$7/IF(H1599=0,I1599,IF(I1599&gt;H1599,H1599,I1599)),0)*IF(H1599=0,I1599,IF(I1599&gt;H1599,H1599,I1599)))</f>
        <v>4587.6000000000004</v>
      </c>
      <c r="L1599" s="3">
        <f t="shared" si="121"/>
        <v>59638.8</v>
      </c>
      <c r="M1599" s="25">
        <f>IF(J1599&lt;'Параметры ПФ'!$N$7+0.01,E1599*F1599*G1599,ROUNDDOWN('Параметры ПФ'!$N$7/IF(H1599=0,I1599,IF(I1599&gt;H1599,H1599,I1599)),0)*G1599)</f>
        <v>520</v>
      </c>
      <c r="N1599" s="19">
        <f t="shared" si="122"/>
        <v>0</v>
      </c>
      <c r="O1599" s="66" t="b">
        <f t="shared" si="123"/>
        <v>1</v>
      </c>
      <c r="P1599" s="67">
        <f t="shared" si="124"/>
        <v>72</v>
      </c>
    </row>
    <row r="1600" spans="1:16" x14ac:dyDescent="0.45">
      <c r="A1600" s="90" t="s">
        <v>81</v>
      </c>
      <c r="B1600" s="90" t="s">
        <v>1026</v>
      </c>
      <c r="C1600" s="90" t="s">
        <v>2</v>
      </c>
      <c r="D1600" s="91">
        <v>36</v>
      </c>
      <c r="E1600" s="91">
        <v>20</v>
      </c>
      <c r="F1600" s="92">
        <v>2</v>
      </c>
      <c r="G1600" s="92">
        <v>13</v>
      </c>
      <c r="H1600" s="68">
        <f t="array" ref="H1600">INDEX('Нормативные затраты по МЗ'!$C$2:$C$132,MATCH(A1600&amp;C1600,'Нормативные затраты по МЗ'!$A$2:$A$132&amp;'Нормативные затраты по МЗ'!$B$2:$B$132,0))</f>
        <v>114.69</v>
      </c>
      <c r="I1600" s="3">
        <f>HLOOKUP($C1600,'Параметры ПФ'!$F$3:$K$4,2,FALSE)</f>
        <v>155.04</v>
      </c>
      <c r="J1600" s="3">
        <f t="shared" si="120"/>
        <v>4587.6000000000004</v>
      </c>
      <c r="K1600" s="4">
        <f>IF(J1600&lt;'Параметры ПФ'!$N$7+0.01,'Стандартные программы'!J1600,ROUNDDOWN('Параметры ПФ'!$N$7/IF(H1600=0,I1600,IF(I1600&gt;H1600,H1600,I1600)),0)*IF(H1600=0,I1600,IF(I1600&gt;H1600,H1600,I1600)))</f>
        <v>4587.6000000000004</v>
      </c>
      <c r="L1600" s="3">
        <f t="shared" si="121"/>
        <v>59638.8</v>
      </c>
      <c r="M1600" s="25">
        <f>IF(J1600&lt;'Параметры ПФ'!$N$7+0.01,E1600*F1600*G1600,ROUNDDOWN('Параметры ПФ'!$N$7/IF(H1600=0,I1600,IF(I1600&gt;H1600,H1600,I1600)),0)*G1600)</f>
        <v>520</v>
      </c>
      <c r="N1600" s="19">
        <f t="shared" si="122"/>
        <v>0</v>
      </c>
      <c r="O1600" s="66" t="b">
        <f t="shared" si="123"/>
        <v>1</v>
      </c>
      <c r="P1600" s="67">
        <f t="shared" si="124"/>
        <v>72</v>
      </c>
    </row>
    <row r="1601" spans="1:16" x14ac:dyDescent="0.45">
      <c r="A1601" s="90" t="s">
        <v>81</v>
      </c>
      <c r="B1601" s="90" t="s">
        <v>1028</v>
      </c>
      <c r="C1601" s="90" t="s">
        <v>2</v>
      </c>
      <c r="D1601" s="91">
        <v>36</v>
      </c>
      <c r="E1601" s="91">
        <v>20</v>
      </c>
      <c r="F1601" s="92">
        <v>2</v>
      </c>
      <c r="G1601" s="92">
        <v>13</v>
      </c>
      <c r="H1601" s="68">
        <f t="array" ref="H1601">INDEX('Нормативные затраты по МЗ'!$C$2:$C$132,MATCH(A1601&amp;C1601,'Нормативные затраты по МЗ'!$A$2:$A$132&amp;'Нормативные затраты по МЗ'!$B$2:$B$132,0))</f>
        <v>114.69</v>
      </c>
      <c r="I1601" s="3">
        <f>HLOOKUP($C1601,'Параметры ПФ'!$F$3:$K$4,2,FALSE)</f>
        <v>155.04</v>
      </c>
      <c r="J1601" s="3">
        <f t="shared" si="120"/>
        <v>4587.6000000000004</v>
      </c>
      <c r="K1601" s="4">
        <f>IF(J1601&lt;'Параметры ПФ'!$N$7+0.01,'Стандартные программы'!J1601,ROUNDDOWN('Параметры ПФ'!$N$7/IF(H1601=0,I1601,IF(I1601&gt;H1601,H1601,I1601)),0)*IF(H1601=0,I1601,IF(I1601&gt;H1601,H1601,I1601)))</f>
        <v>4587.6000000000004</v>
      </c>
      <c r="L1601" s="3">
        <f t="shared" si="121"/>
        <v>59638.8</v>
      </c>
      <c r="M1601" s="25">
        <f>IF(J1601&lt;'Параметры ПФ'!$N$7+0.01,E1601*F1601*G1601,ROUNDDOWN('Параметры ПФ'!$N$7/IF(H1601=0,I1601,IF(I1601&gt;H1601,H1601,I1601)),0)*G1601)</f>
        <v>520</v>
      </c>
      <c r="N1601" s="19">
        <f t="shared" si="122"/>
        <v>0</v>
      </c>
      <c r="O1601" s="66" t="b">
        <f t="shared" si="123"/>
        <v>1</v>
      </c>
      <c r="P1601" s="67">
        <f t="shared" si="124"/>
        <v>72</v>
      </c>
    </row>
    <row r="1602" spans="1:16" x14ac:dyDescent="0.45">
      <c r="A1602" s="90" t="s">
        <v>81</v>
      </c>
      <c r="B1602" s="90" t="s">
        <v>1030</v>
      </c>
      <c r="C1602" s="90" t="s">
        <v>2</v>
      </c>
      <c r="D1602" s="91">
        <v>36</v>
      </c>
      <c r="E1602" s="91">
        <v>20</v>
      </c>
      <c r="F1602" s="92">
        <v>2</v>
      </c>
      <c r="G1602" s="92">
        <v>13</v>
      </c>
      <c r="H1602" s="68">
        <f t="array" ref="H1602">INDEX('Нормативные затраты по МЗ'!$C$2:$C$132,MATCH(A1602&amp;C1602,'Нормативные затраты по МЗ'!$A$2:$A$132&amp;'Нормативные затраты по МЗ'!$B$2:$B$132,0))</f>
        <v>114.69</v>
      </c>
      <c r="I1602" s="3">
        <f>HLOOKUP($C1602,'Параметры ПФ'!$F$3:$K$4,2,FALSE)</f>
        <v>155.04</v>
      </c>
      <c r="J1602" s="3">
        <f t="shared" ref="J1602:J1665" si="125">IF(H1602=0,I1602*F1602*E1602,IF(I1602&gt;H1602,H1602*F1602*E1602,I1602*F1602*E1602))</f>
        <v>4587.6000000000004</v>
      </c>
      <c r="K1602" s="4">
        <f>IF(J1602&lt;'Параметры ПФ'!$N$7+0.01,'Стандартные программы'!J1602,ROUNDDOWN('Параметры ПФ'!$N$7/IF(H1602=0,I1602,IF(I1602&gt;H1602,H1602,I1602)),0)*IF(H1602=0,I1602,IF(I1602&gt;H1602,H1602,I1602)))</f>
        <v>4587.6000000000004</v>
      </c>
      <c r="L1602" s="3">
        <f t="shared" ref="L1602:L1665" si="126">K1602*G1602</f>
        <v>59638.8</v>
      </c>
      <c r="M1602" s="25">
        <f>IF(J1602&lt;'Параметры ПФ'!$N$7+0.01,E1602*F1602*G1602,ROUNDDOWN('Параметры ПФ'!$N$7/IF(H1602=0,I1602,IF(I1602&gt;H1602,H1602,I1602)),0)*G1602)</f>
        <v>520</v>
      </c>
      <c r="N1602" s="19">
        <f t="shared" ref="N1602:N1665" si="127">IF(H1602=0,I1602*F1602*E1602,IF(I1602&gt;H1602,H1602*F1602*E1602,I1602*F1602*E1602))-K1602</f>
        <v>0</v>
      </c>
      <c r="O1602" s="66" t="b">
        <f t="shared" ref="O1602:O1665" si="128">IF(I1602&gt;=H1602,TRUE,FALSE)</f>
        <v>1</v>
      </c>
      <c r="P1602" s="67">
        <f t="shared" ref="P1602:P1665" si="129">D1602*F1602</f>
        <v>72</v>
      </c>
    </row>
    <row r="1603" spans="1:16" x14ac:dyDescent="0.45">
      <c r="A1603" s="90" t="s">
        <v>81</v>
      </c>
      <c r="B1603" s="90" t="s">
        <v>1032</v>
      </c>
      <c r="C1603" s="90" t="s">
        <v>2</v>
      </c>
      <c r="D1603" s="91">
        <v>36</v>
      </c>
      <c r="E1603" s="91">
        <v>20</v>
      </c>
      <c r="F1603" s="92">
        <v>2</v>
      </c>
      <c r="G1603" s="92">
        <v>15</v>
      </c>
      <c r="H1603" s="68">
        <f t="array" ref="H1603">INDEX('Нормативные затраты по МЗ'!$C$2:$C$132,MATCH(A1603&amp;C1603,'Нормативные затраты по МЗ'!$A$2:$A$132&amp;'Нормативные затраты по МЗ'!$B$2:$B$132,0))</f>
        <v>114.69</v>
      </c>
      <c r="I1603" s="3">
        <f>HLOOKUP($C1603,'Параметры ПФ'!$F$3:$K$4,2,FALSE)</f>
        <v>155.04</v>
      </c>
      <c r="J1603" s="3">
        <f t="shared" si="125"/>
        <v>4587.6000000000004</v>
      </c>
      <c r="K1603" s="4">
        <f>IF(J1603&lt;'Параметры ПФ'!$N$7+0.01,'Стандартные программы'!J1603,ROUNDDOWN('Параметры ПФ'!$N$7/IF(H1603=0,I1603,IF(I1603&gt;H1603,H1603,I1603)),0)*IF(H1603=0,I1603,IF(I1603&gt;H1603,H1603,I1603)))</f>
        <v>4587.6000000000004</v>
      </c>
      <c r="L1603" s="3">
        <f t="shared" si="126"/>
        <v>68814</v>
      </c>
      <c r="M1603" s="25">
        <f>IF(J1603&lt;'Параметры ПФ'!$N$7+0.01,E1603*F1603*G1603,ROUNDDOWN('Параметры ПФ'!$N$7/IF(H1603=0,I1603,IF(I1603&gt;H1603,H1603,I1603)),0)*G1603)</f>
        <v>600</v>
      </c>
      <c r="N1603" s="19">
        <f t="shared" si="127"/>
        <v>0</v>
      </c>
      <c r="O1603" s="66" t="b">
        <f t="shared" si="128"/>
        <v>1</v>
      </c>
      <c r="P1603" s="67">
        <f t="shared" si="129"/>
        <v>72</v>
      </c>
    </row>
    <row r="1604" spans="1:16" x14ac:dyDescent="0.45">
      <c r="A1604" s="90" t="s">
        <v>81</v>
      </c>
      <c r="B1604" s="90" t="s">
        <v>1034</v>
      </c>
      <c r="C1604" s="90" t="s">
        <v>2</v>
      </c>
      <c r="D1604" s="91">
        <v>36</v>
      </c>
      <c r="E1604" s="91">
        <v>20</v>
      </c>
      <c r="F1604" s="92">
        <v>2</v>
      </c>
      <c r="G1604" s="92">
        <v>13</v>
      </c>
      <c r="H1604" s="68">
        <f t="array" ref="H1604">INDEX('Нормативные затраты по МЗ'!$C$2:$C$132,MATCH(A1604&amp;C1604,'Нормативные затраты по МЗ'!$A$2:$A$132&amp;'Нормативные затраты по МЗ'!$B$2:$B$132,0))</f>
        <v>114.69</v>
      </c>
      <c r="I1604" s="3">
        <f>HLOOKUP($C1604,'Параметры ПФ'!$F$3:$K$4,2,FALSE)</f>
        <v>155.04</v>
      </c>
      <c r="J1604" s="3">
        <f t="shared" si="125"/>
        <v>4587.6000000000004</v>
      </c>
      <c r="K1604" s="4">
        <f>IF(J1604&lt;'Параметры ПФ'!$N$7+0.01,'Стандартные программы'!J1604,ROUNDDOWN('Параметры ПФ'!$N$7/IF(H1604=0,I1604,IF(I1604&gt;H1604,H1604,I1604)),0)*IF(H1604=0,I1604,IF(I1604&gt;H1604,H1604,I1604)))</f>
        <v>4587.6000000000004</v>
      </c>
      <c r="L1604" s="3">
        <f t="shared" si="126"/>
        <v>59638.8</v>
      </c>
      <c r="M1604" s="25">
        <f>IF(J1604&lt;'Параметры ПФ'!$N$7+0.01,E1604*F1604*G1604,ROUNDDOWN('Параметры ПФ'!$N$7/IF(H1604=0,I1604,IF(I1604&gt;H1604,H1604,I1604)),0)*G1604)</f>
        <v>520</v>
      </c>
      <c r="N1604" s="19">
        <f t="shared" si="127"/>
        <v>0</v>
      </c>
      <c r="O1604" s="66" t="b">
        <f t="shared" si="128"/>
        <v>1</v>
      </c>
      <c r="P1604" s="67">
        <f t="shared" si="129"/>
        <v>72</v>
      </c>
    </row>
    <row r="1605" spans="1:16" x14ac:dyDescent="0.45">
      <c r="A1605" s="90" t="s">
        <v>81</v>
      </c>
      <c r="B1605" s="90" t="s">
        <v>1036</v>
      </c>
      <c r="C1605" s="90" t="s">
        <v>2</v>
      </c>
      <c r="D1605" s="91">
        <v>36</v>
      </c>
      <c r="E1605" s="91">
        <v>20</v>
      </c>
      <c r="F1605" s="92">
        <v>2</v>
      </c>
      <c r="G1605" s="92">
        <v>13</v>
      </c>
      <c r="H1605" s="68">
        <f t="array" ref="H1605">INDEX('Нормативные затраты по МЗ'!$C$2:$C$132,MATCH(A1605&amp;C1605,'Нормативные затраты по МЗ'!$A$2:$A$132&amp;'Нормативные затраты по МЗ'!$B$2:$B$132,0))</f>
        <v>114.69</v>
      </c>
      <c r="I1605" s="3">
        <f>HLOOKUP($C1605,'Параметры ПФ'!$F$3:$K$4,2,FALSE)</f>
        <v>155.04</v>
      </c>
      <c r="J1605" s="3">
        <f t="shared" si="125"/>
        <v>4587.6000000000004</v>
      </c>
      <c r="K1605" s="4">
        <f>IF(J1605&lt;'Параметры ПФ'!$N$7+0.01,'Стандартные программы'!J1605,ROUNDDOWN('Параметры ПФ'!$N$7/IF(H1605=0,I1605,IF(I1605&gt;H1605,H1605,I1605)),0)*IF(H1605=0,I1605,IF(I1605&gt;H1605,H1605,I1605)))</f>
        <v>4587.6000000000004</v>
      </c>
      <c r="L1605" s="3">
        <f t="shared" si="126"/>
        <v>59638.8</v>
      </c>
      <c r="M1605" s="25">
        <f>IF(J1605&lt;'Параметры ПФ'!$N$7+0.01,E1605*F1605*G1605,ROUNDDOWN('Параметры ПФ'!$N$7/IF(H1605=0,I1605,IF(I1605&gt;H1605,H1605,I1605)),0)*G1605)</f>
        <v>520</v>
      </c>
      <c r="N1605" s="19">
        <f t="shared" si="127"/>
        <v>0</v>
      </c>
      <c r="O1605" s="66" t="b">
        <f t="shared" si="128"/>
        <v>1</v>
      </c>
      <c r="P1605" s="67">
        <f t="shared" si="129"/>
        <v>72</v>
      </c>
    </row>
    <row r="1606" spans="1:16" x14ac:dyDescent="0.45">
      <c r="A1606" s="90" t="s">
        <v>81</v>
      </c>
      <c r="B1606" s="90" t="s">
        <v>1038</v>
      </c>
      <c r="C1606" s="90" t="s">
        <v>2</v>
      </c>
      <c r="D1606" s="91">
        <v>36</v>
      </c>
      <c r="E1606" s="91">
        <v>20</v>
      </c>
      <c r="F1606" s="92">
        <v>2</v>
      </c>
      <c r="G1606" s="92">
        <v>13</v>
      </c>
      <c r="H1606" s="68">
        <f t="array" ref="H1606">INDEX('Нормативные затраты по МЗ'!$C$2:$C$132,MATCH(A1606&amp;C1606,'Нормативные затраты по МЗ'!$A$2:$A$132&amp;'Нормативные затраты по МЗ'!$B$2:$B$132,0))</f>
        <v>114.69</v>
      </c>
      <c r="I1606" s="3">
        <f>HLOOKUP($C1606,'Параметры ПФ'!$F$3:$K$4,2,FALSE)</f>
        <v>155.04</v>
      </c>
      <c r="J1606" s="3">
        <f t="shared" si="125"/>
        <v>4587.6000000000004</v>
      </c>
      <c r="K1606" s="4">
        <f>IF(J1606&lt;'Параметры ПФ'!$N$7+0.01,'Стандартные программы'!J1606,ROUNDDOWN('Параметры ПФ'!$N$7/IF(H1606=0,I1606,IF(I1606&gt;H1606,H1606,I1606)),0)*IF(H1606=0,I1606,IF(I1606&gt;H1606,H1606,I1606)))</f>
        <v>4587.6000000000004</v>
      </c>
      <c r="L1606" s="3">
        <f t="shared" si="126"/>
        <v>59638.8</v>
      </c>
      <c r="M1606" s="25">
        <f>IF(J1606&lt;'Параметры ПФ'!$N$7+0.01,E1606*F1606*G1606,ROUNDDOWN('Параметры ПФ'!$N$7/IF(H1606=0,I1606,IF(I1606&gt;H1606,H1606,I1606)),0)*G1606)</f>
        <v>520</v>
      </c>
      <c r="N1606" s="19">
        <f t="shared" si="127"/>
        <v>0</v>
      </c>
      <c r="O1606" s="66" t="b">
        <f t="shared" si="128"/>
        <v>1</v>
      </c>
      <c r="P1606" s="67">
        <f t="shared" si="129"/>
        <v>72</v>
      </c>
    </row>
    <row r="1607" spans="1:16" x14ac:dyDescent="0.45">
      <c r="A1607" s="90" t="s">
        <v>81</v>
      </c>
      <c r="B1607" s="90" t="s">
        <v>1040</v>
      </c>
      <c r="C1607" s="90" t="s">
        <v>2</v>
      </c>
      <c r="D1607" s="91">
        <v>36</v>
      </c>
      <c r="E1607" s="91">
        <v>20</v>
      </c>
      <c r="F1607" s="92">
        <v>2</v>
      </c>
      <c r="G1607" s="92">
        <v>13</v>
      </c>
      <c r="H1607" s="68">
        <f t="array" ref="H1607">INDEX('Нормативные затраты по МЗ'!$C$2:$C$132,MATCH(A1607&amp;C1607,'Нормативные затраты по МЗ'!$A$2:$A$132&amp;'Нормативные затраты по МЗ'!$B$2:$B$132,0))</f>
        <v>114.69</v>
      </c>
      <c r="I1607" s="3">
        <f>HLOOKUP($C1607,'Параметры ПФ'!$F$3:$K$4,2,FALSE)</f>
        <v>155.04</v>
      </c>
      <c r="J1607" s="3">
        <f t="shared" si="125"/>
        <v>4587.6000000000004</v>
      </c>
      <c r="K1607" s="4">
        <f>IF(J1607&lt;'Параметры ПФ'!$N$7+0.01,'Стандартные программы'!J1607,ROUNDDOWN('Параметры ПФ'!$N$7/IF(H1607=0,I1607,IF(I1607&gt;H1607,H1607,I1607)),0)*IF(H1607=0,I1607,IF(I1607&gt;H1607,H1607,I1607)))</f>
        <v>4587.6000000000004</v>
      </c>
      <c r="L1607" s="3">
        <f t="shared" si="126"/>
        <v>59638.8</v>
      </c>
      <c r="M1607" s="25">
        <f>IF(J1607&lt;'Параметры ПФ'!$N$7+0.01,E1607*F1607*G1607,ROUNDDOWN('Параметры ПФ'!$N$7/IF(H1607=0,I1607,IF(I1607&gt;H1607,H1607,I1607)),0)*G1607)</f>
        <v>520</v>
      </c>
      <c r="N1607" s="19">
        <f t="shared" si="127"/>
        <v>0</v>
      </c>
      <c r="O1607" s="66" t="b">
        <f t="shared" si="128"/>
        <v>1</v>
      </c>
      <c r="P1607" s="67">
        <f t="shared" si="129"/>
        <v>72</v>
      </c>
    </row>
    <row r="1608" spans="1:16" x14ac:dyDescent="0.45">
      <c r="A1608" s="90" t="s">
        <v>81</v>
      </c>
      <c r="B1608" s="90" t="s">
        <v>1042</v>
      </c>
      <c r="C1608" s="90" t="s">
        <v>2</v>
      </c>
      <c r="D1608" s="91">
        <v>36</v>
      </c>
      <c r="E1608" s="91">
        <v>20</v>
      </c>
      <c r="F1608" s="92">
        <v>2</v>
      </c>
      <c r="G1608" s="92">
        <v>13</v>
      </c>
      <c r="H1608" s="68">
        <f t="array" ref="H1608">INDEX('Нормативные затраты по МЗ'!$C$2:$C$132,MATCH(A1608&amp;C1608,'Нормативные затраты по МЗ'!$A$2:$A$132&amp;'Нормативные затраты по МЗ'!$B$2:$B$132,0))</f>
        <v>114.69</v>
      </c>
      <c r="I1608" s="3">
        <f>HLOOKUP($C1608,'Параметры ПФ'!$F$3:$K$4,2,FALSE)</f>
        <v>155.04</v>
      </c>
      <c r="J1608" s="3">
        <f t="shared" si="125"/>
        <v>4587.6000000000004</v>
      </c>
      <c r="K1608" s="4">
        <f>IF(J1608&lt;'Параметры ПФ'!$N$7+0.01,'Стандартные программы'!J1608,ROUNDDOWN('Параметры ПФ'!$N$7/IF(H1608=0,I1608,IF(I1608&gt;H1608,H1608,I1608)),0)*IF(H1608=0,I1608,IF(I1608&gt;H1608,H1608,I1608)))</f>
        <v>4587.6000000000004</v>
      </c>
      <c r="L1608" s="3">
        <f t="shared" si="126"/>
        <v>59638.8</v>
      </c>
      <c r="M1608" s="25">
        <f>IF(J1608&lt;'Параметры ПФ'!$N$7+0.01,E1608*F1608*G1608,ROUNDDOWN('Параметры ПФ'!$N$7/IF(H1608=0,I1608,IF(I1608&gt;H1608,H1608,I1608)),0)*G1608)</f>
        <v>520</v>
      </c>
      <c r="N1608" s="19">
        <f t="shared" si="127"/>
        <v>0</v>
      </c>
      <c r="O1608" s="66" t="b">
        <f t="shared" si="128"/>
        <v>1</v>
      </c>
      <c r="P1608" s="67">
        <f t="shared" si="129"/>
        <v>72</v>
      </c>
    </row>
    <row r="1609" spans="1:16" x14ac:dyDescent="0.45">
      <c r="A1609" s="90" t="s">
        <v>81</v>
      </c>
      <c r="B1609" s="90" t="s">
        <v>1044</v>
      </c>
      <c r="C1609" s="90" t="s">
        <v>2</v>
      </c>
      <c r="D1609" s="91">
        <v>36</v>
      </c>
      <c r="E1609" s="91">
        <v>20</v>
      </c>
      <c r="F1609" s="92">
        <v>2</v>
      </c>
      <c r="G1609" s="92">
        <v>13</v>
      </c>
      <c r="H1609" s="68">
        <f t="array" ref="H1609">INDEX('Нормативные затраты по МЗ'!$C$2:$C$132,MATCH(A1609&amp;C1609,'Нормативные затраты по МЗ'!$A$2:$A$132&amp;'Нормативные затраты по МЗ'!$B$2:$B$132,0))</f>
        <v>114.69</v>
      </c>
      <c r="I1609" s="3">
        <f>HLOOKUP($C1609,'Параметры ПФ'!$F$3:$K$4,2,FALSE)</f>
        <v>155.04</v>
      </c>
      <c r="J1609" s="3">
        <f t="shared" si="125"/>
        <v>4587.6000000000004</v>
      </c>
      <c r="K1609" s="4">
        <f>IF(J1609&lt;'Параметры ПФ'!$N$7+0.01,'Стандартные программы'!J1609,ROUNDDOWN('Параметры ПФ'!$N$7/IF(H1609=0,I1609,IF(I1609&gt;H1609,H1609,I1609)),0)*IF(H1609=0,I1609,IF(I1609&gt;H1609,H1609,I1609)))</f>
        <v>4587.6000000000004</v>
      </c>
      <c r="L1609" s="3">
        <f t="shared" si="126"/>
        <v>59638.8</v>
      </c>
      <c r="M1609" s="25">
        <f>IF(J1609&lt;'Параметры ПФ'!$N$7+0.01,E1609*F1609*G1609,ROUNDDOWN('Параметры ПФ'!$N$7/IF(H1609=0,I1609,IF(I1609&gt;H1609,H1609,I1609)),0)*G1609)</f>
        <v>520</v>
      </c>
      <c r="N1609" s="19">
        <f t="shared" si="127"/>
        <v>0</v>
      </c>
      <c r="O1609" s="66" t="b">
        <f t="shared" si="128"/>
        <v>1</v>
      </c>
      <c r="P1609" s="67">
        <f t="shared" si="129"/>
        <v>72</v>
      </c>
    </row>
    <row r="1610" spans="1:16" x14ac:dyDescent="0.45">
      <c r="A1610" s="90" t="s">
        <v>81</v>
      </c>
      <c r="B1610" s="90" t="s">
        <v>1046</v>
      </c>
      <c r="C1610" s="90" t="s">
        <v>2</v>
      </c>
      <c r="D1610" s="91">
        <v>36</v>
      </c>
      <c r="E1610" s="91">
        <v>20</v>
      </c>
      <c r="F1610" s="92">
        <v>2</v>
      </c>
      <c r="G1610" s="92">
        <v>15</v>
      </c>
      <c r="H1610" s="68">
        <f t="array" ref="H1610">INDEX('Нормативные затраты по МЗ'!$C$2:$C$132,MATCH(A1610&amp;C1610,'Нормативные затраты по МЗ'!$A$2:$A$132&amp;'Нормативные затраты по МЗ'!$B$2:$B$132,0))</f>
        <v>114.69</v>
      </c>
      <c r="I1610" s="3">
        <f>HLOOKUP($C1610,'Параметры ПФ'!$F$3:$K$4,2,FALSE)</f>
        <v>155.04</v>
      </c>
      <c r="J1610" s="3">
        <f t="shared" si="125"/>
        <v>4587.6000000000004</v>
      </c>
      <c r="K1610" s="4">
        <f>IF(J1610&lt;'Параметры ПФ'!$N$7+0.01,'Стандартные программы'!J1610,ROUNDDOWN('Параметры ПФ'!$N$7/IF(H1610=0,I1610,IF(I1610&gt;H1610,H1610,I1610)),0)*IF(H1610=0,I1610,IF(I1610&gt;H1610,H1610,I1610)))</f>
        <v>4587.6000000000004</v>
      </c>
      <c r="L1610" s="3">
        <f t="shared" si="126"/>
        <v>68814</v>
      </c>
      <c r="M1610" s="25">
        <f>IF(J1610&lt;'Параметры ПФ'!$N$7+0.01,E1610*F1610*G1610,ROUNDDOWN('Параметры ПФ'!$N$7/IF(H1610=0,I1610,IF(I1610&gt;H1610,H1610,I1610)),0)*G1610)</f>
        <v>600</v>
      </c>
      <c r="N1610" s="19">
        <f t="shared" si="127"/>
        <v>0</v>
      </c>
      <c r="O1610" s="66" t="b">
        <f t="shared" si="128"/>
        <v>1</v>
      </c>
      <c r="P1610" s="67">
        <f t="shared" si="129"/>
        <v>72</v>
      </c>
    </row>
    <row r="1611" spans="1:16" x14ac:dyDescent="0.45">
      <c r="A1611" s="90" t="s">
        <v>81</v>
      </c>
      <c r="B1611" s="90" t="s">
        <v>1048</v>
      </c>
      <c r="C1611" s="90" t="s">
        <v>2</v>
      </c>
      <c r="D1611" s="91">
        <v>36</v>
      </c>
      <c r="E1611" s="91">
        <v>20</v>
      </c>
      <c r="F1611" s="92">
        <v>2</v>
      </c>
      <c r="G1611" s="92">
        <v>13</v>
      </c>
      <c r="H1611" s="68">
        <f t="array" ref="H1611">INDEX('Нормативные затраты по МЗ'!$C$2:$C$132,MATCH(A1611&amp;C1611,'Нормативные затраты по МЗ'!$A$2:$A$132&amp;'Нормативные затраты по МЗ'!$B$2:$B$132,0))</f>
        <v>114.69</v>
      </c>
      <c r="I1611" s="3">
        <f>HLOOKUP($C1611,'Параметры ПФ'!$F$3:$K$4,2,FALSE)</f>
        <v>155.04</v>
      </c>
      <c r="J1611" s="3">
        <f t="shared" si="125"/>
        <v>4587.6000000000004</v>
      </c>
      <c r="K1611" s="4">
        <f>IF(J1611&lt;'Параметры ПФ'!$N$7+0.01,'Стандартные программы'!J1611,ROUNDDOWN('Параметры ПФ'!$N$7/IF(H1611=0,I1611,IF(I1611&gt;H1611,H1611,I1611)),0)*IF(H1611=0,I1611,IF(I1611&gt;H1611,H1611,I1611)))</f>
        <v>4587.6000000000004</v>
      </c>
      <c r="L1611" s="3">
        <f t="shared" si="126"/>
        <v>59638.8</v>
      </c>
      <c r="M1611" s="25">
        <f>IF(J1611&lt;'Параметры ПФ'!$N$7+0.01,E1611*F1611*G1611,ROUNDDOWN('Параметры ПФ'!$N$7/IF(H1611=0,I1611,IF(I1611&gt;H1611,H1611,I1611)),0)*G1611)</f>
        <v>520</v>
      </c>
      <c r="N1611" s="19">
        <f t="shared" si="127"/>
        <v>0</v>
      </c>
      <c r="O1611" s="66" t="b">
        <f t="shared" si="128"/>
        <v>1</v>
      </c>
      <c r="P1611" s="67">
        <f t="shared" si="129"/>
        <v>72</v>
      </c>
    </row>
    <row r="1612" spans="1:16" x14ac:dyDescent="0.45">
      <c r="A1612" s="90" t="s">
        <v>81</v>
      </c>
      <c r="B1612" s="90" t="s">
        <v>1050</v>
      </c>
      <c r="C1612" s="90" t="s">
        <v>2</v>
      </c>
      <c r="D1612" s="91">
        <v>36</v>
      </c>
      <c r="E1612" s="91">
        <v>20</v>
      </c>
      <c r="F1612" s="92">
        <v>2</v>
      </c>
      <c r="G1612" s="92">
        <v>13</v>
      </c>
      <c r="H1612" s="68">
        <f t="array" ref="H1612">INDEX('Нормативные затраты по МЗ'!$C$2:$C$132,MATCH(A1612&amp;C1612,'Нормативные затраты по МЗ'!$A$2:$A$132&amp;'Нормативные затраты по МЗ'!$B$2:$B$132,0))</f>
        <v>114.69</v>
      </c>
      <c r="I1612" s="3">
        <f>HLOOKUP($C1612,'Параметры ПФ'!$F$3:$K$4,2,FALSE)</f>
        <v>155.04</v>
      </c>
      <c r="J1612" s="3">
        <f t="shared" si="125"/>
        <v>4587.6000000000004</v>
      </c>
      <c r="K1612" s="4">
        <f>IF(J1612&lt;'Параметры ПФ'!$N$7+0.01,'Стандартные программы'!J1612,ROUNDDOWN('Параметры ПФ'!$N$7/IF(H1612=0,I1612,IF(I1612&gt;H1612,H1612,I1612)),0)*IF(H1612=0,I1612,IF(I1612&gt;H1612,H1612,I1612)))</f>
        <v>4587.6000000000004</v>
      </c>
      <c r="L1612" s="3">
        <f t="shared" si="126"/>
        <v>59638.8</v>
      </c>
      <c r="M1612" s="25">
        <f>IF(J1612&lt;'Параметры ПФ'!$N$7+0.01,E1612*F1612*G1612,ROUNDDOWN('Параметры ПФ'!$N$7/IF(H1612=0,I1612,IF(I1612&gt;H1612,H1612,I1612)),0)*G1612)</f>
        <v>520</v>
      </c>
      <c r="N1612" s="19">
        <f t="shared" si="127"/>
        <v>0</v>
      </c>
      <c r="O1612" s="66" t="b">
        <f t="shared" si="128"/>
        <v>1</v>
      </c>
      <c r="P1612" s="67">
        <f t="shared" si="129"/>
        <v>72</v>
      </c>
    </row>
    <row r="1613" spans="1:16" x14ac:dyDescent="0.45">
      <c r="A1613" s="90" t="s">
        <v>81</v>
      </c>
      <c r="B1613" s="90" t="s">
        <v>1052</v>
      </c>
      <c r="C1613" s="90" t="s">
        <v>2</v>
      </c>
      <c r="D1613" s="91">
        <v>36</v>
      </c>
      <c r="E1613" s="91">
        <v>20</v>
      </c>
      <c r="F1613" s="92">
        <v>2</v>
      </c>
      <c r="G1613" s="92">
        <v>15</v>
      </c>
      <c r="H1613" s="68">
        <f t="array" ref="H1613">INDEX('Нормативные затраты по МЗ'!$C$2:$C$132,MATCH(A1613&amp;C1613,'Нормативные затраты по МЗ'!$A$2:$A$132&amp;'Нормативные затраты по МЗ'!$B$2:$B$132,0))</f>
        <v>114.69</v>
      </c>
      <c r="I1613" s="3">
        <f>HLOOKUP($C1613,'Параметры ПФ'!$F$3:$K$4,2,FALSE)</f>
        <v>155.04</v>
      </c>
      <c r="J1613" s="3">
        <f t="shared" si="125"/>
        <v>4587.6000000000004</v>
      </c>
      <c r="K1613" s="4">
        <f>IF(J1613&lt;'Параметры ПФ'!$N$7+0.01,'Стандартные программы'!J1613,ROUNDDOWN('Параметры ПФ'!$N$7/IF(H1613=0,I1613,IF(I1613&gt;H1613,H1613,I1613)),0)*IF(H1613=0,I1613,IF(I1613&gt;H1613,H1613,I1613)))</f>
        <v>4587.6000000000004</v>
      </c>
      <c r="L1613" s="3">
        <f t="shared" si="126"/>
        <v>68814</v>
      </c>
      <c r="M1613" s="25">
        <f>IF(J1613&lt;'Параметры ПФ'!$N$7+0.01,E1613*F1613*G1613,ROUNDDOWN('Параметры ПФ'!$N$7/IF(H1613=0,I1613,IF(I1613&gt;H1613,H1613,I1613)),0)*G1613)</f>
        <v>600</v>
      </c>
      <c r="N1613" s="19">
        <f t="shared" si="127"/>
        <v>0</v>
      </c>
      <c r="O1613" s="66" t="b">
        <f t="shared" si="128"/>
        <v>1</v>
      </c>
      <c r="P1613" s="67">
        <f t="shared" si="129"/>
        <v>72</v>
      </c>
    </row>
    <row r="1614" spans="1:16" x14ac:dyDescent="0.45">
      <c r="A1614" s="90" t="s">
        <v>81</v>
      </c>
      <c r="B1614" s="90" t="s">
        <v>1054</v>
      </c>
      <c r="C1614" s="90" t="s">
        <v>2</v>
      </c>
      <c r="D1614" s="91">
        <v>36</v>
      </c>
      <c r="E1614" s="91">
        <v>20</v>
      </c>
      <c r="F1614" s="92">
        <v>2</v>
      </c>
      <c r="G1614" s="92">
        <v>15</v>
      </c>
      <c r="H1614" s="68">
        <f t="array" ref="H1614">INDEX('Нормативные затраты по МЗ'!$C$2:$C$132,MATCH(A1614&amp;C1614,'Нормативные затраты по МЗ'!$A$2:$A$132&amp;'Нормативные затраты по МЗ'!$B$2:$B$132,0))</f>
        <v>114.69</v>
      </c>
      <c r="I1614" s="3">
        <f>HLOOKUP($C1614,'Параметры ПФ'!$F$3:$K$4,2,FALSE)</f>
        <v>155.04</v>
      </c>
      <c r="J1614" s="3">
        <f t="shared" si="125"/>
        <v>4587.6000000000004</v>
      </c>
      <c r="K1614" s="4">
        <f>IF(J1614&lt;'Параметры ПФ'!$N$7+0.01,'Стандартные программы'!J1614,ROUNDDOWN('Параметры ПФ'!$N$7/IF(H1614=0,I1614,IF(I1614&gt;H1614,H1614,I1614)),0)*IF(H1614=0,I1614,IF(I1614&gt;H1614,H1614,I1614)))</f>
        <v>4587.6000000000004</v>
      </c>
      <c r="L1614" s="3">
        <f t="shared" si="126"/>
        <v>68814</v>
      </c>
      <c r="M1614" s="25">
        <f>IF(J1614&lt;'Параметры ПФ'!$N$7+0.01,E1614*F1614*G1614,ROUNDDOWN('Параметры ПФ'!$N$7/IF(H1614=0,I1614,IF(I1614&gt;H1614,H1614,I1614)),0)*G1614)</f>
        <v>600</v>
      </c>
      <c r="N1614" s="19">
        <f t="shared" si="127"/>
        <v>0</v>
      </c>
      <c r="O1614" s="66" t="b">
        <f t="shared" si="128"/>
        <v>1</v>
      </c>
      <c r="P1614" s="67">
        <f t="shared" si="129"/>
        <v>72</v>
      </c>
    </row>
    <row r="1615" spans="1:16" x14ac:dyDescent="0.45">
      <c r="A1615" s="90" t="s">
        <v>81</v>
      </c>
      <c r="B1615" s="90" t="s">
        <v>1056</v>
      </c>
      <c r="C1615" s="90" t="s">
        <v>2</v>
      </c>
      <c r="D1615" s="91">
        <v>36</v>
      </c>
      <c r="E1615" s="91">
        <v>20</v>
      </c>
      <c r="F1615" s="92">
        <v>2</v>
      </c>
      <c r="G1615" s="92">
        <v>15</v>
      </c>
      <c r="H1615" s="68">
        <f t="array" ref="H1615">INDEX('Нормативные затраты по МЗ'!$C$2:$C$132,MATCH(A1615&amp;C1615,'Нормативные затраты по МЗ'!$A$2:$A$132&amp;'Нормативные затраты по МЗ'!$B$2:$B$132,0))</f>
        <v>114.69</v>
      </c>
      <c r="I1615" s="3">
        <f>HLOOKUP($C1615,'Параметры ПФ'!$F$3:$K$4,2,FALSE)</f>
        <v>155.04</v>
      </c>
      <c r="J1615" s="3">
        <f t="shared" si="125"/>
        <v>4587.6000000000004</v>
      </c>
      <c r="K1615" s="4">
        <f>IF(J1615&lt;'Параметры ПФ'!$N$7+0.01,'Стандартные программы'!J1615,ROUNDDOWN('Параметры ПФ'!$N$7/IF(H1615=0,I1615,IF(I1615&gt;H1615,H1615,I1615)),0)*IF(H1615=0,I1615,IF(I1615&gt;H1615,H1615,I1615)))</f>
        <v>4587.6000000000004</v>
      </c>
      <c r="L1615" s="3">
        <f t="shared" si="126"/>
        <v>68814</v>
      </c>
      <c r="M1615" s="25">
        <f>IF(J1615&lt;'Параметры ПФ'!$N$7+0.01,E1615*F1615*G1615,ROUNDDOWN('Параметры ПФ'!$N$7/IF(H1615=0,I1615,IF(I1615&gt;H1615,H1615,I1615)),0)*G1615)</f>
        <v>600</v>
      </c>
      <c r="N1615" s="19">
        <f t="shared" si="127"/>
        <v>0</v>
      </c>
      <c r="O1615" s="66" t="b">
        <f t="shared" si="128"/>
        <v>1</v>
      </c>
      <c r="P1615" s="67">
        <f t="shared" si="129"/>
        <v>72</v>
      </c>
    </row>
    <row r="1616" spans="1:16" x14ac:dyDescent="0.45">
      <c r="A1616" s="90" t="s">
        <v>81</v>
      </c>
      <c r="B1616" s="90" t="s">
        <v>1058</v>
      </c>
      <c r="C1616" s="90" t="s">
        <v>2</v>
      </c>
      <c r="D1616" s="91">
        <v>36</v>
      </c>
      <c r="E1616" s="91">
        <v>20</v>
      </c>
      <c r="F1616" s="92">
        <v>2</v>
      </c>
      <c r="G1616" s="92">
        <v>13</v>
      </c>
      <c r="H1616" s="68">
        <f t="array" ref="H1616">INDEX('Нормативные затраты по МЗ'!$C$2:$C$132,MATCH(A1616&amp;C1616,'Нормативные затраты по МЗ'!$A$2:$A$132&amp;'Нормативные затраты по МЗ'!$B$2:$B$132,0))</f>
        <v>114.69</v>
      </c>
      <c r="I1616" s="3">
        <f>HLOOKUP($C1616,'Параметры ПФ'!$F$3:$K$4,2,FALSE)</f>
        <v>155.04</v>
      </c>
      <c r="J1616" s="3">
        <f t="shared" si="125"/>
        <v>4587.6000000000004</v>
      </c>
      <c r="K1616" s="4">
        <f>IF(J1616&lt;'Параметры ПФ'!$N$7+0.01,'Стандартные программы'!J1616,ROUNDDOWN('Параметры ПФ'!$N$7/IF(H1616=0,I1616,IF(I1616&gt;H1616,H1616,I1616)),0)*IF(H1616=0,I1616,IF(I1616&gt;H1616,H1616,I1616)))</f>
        <v>4587.6000000000004</v>
      </c>
      <c r="L1616" s="3">
        <f t="shared" si="126"/>
        <v>59638.8</v>
      </c>
      <c r="M1616" s="25">
        <f>IF(J1616&lt;'Параметры ПФ'!$N$7+0.01,E1616*F1616*G1616,ROUNDDOWN('Параметры ПФ'!$N$7/IF(H1616=0,I1616,IF(I1616&gt;H1616,H1616,I1616)),0)*G1616)</f>
        <v>520</v>
      </c>
      <c r="N1616" s="19">
        <f t="shared" si="127"/>
        <v>0</v>
      </c>
      <c r="O1616" s="66" t="b">
        <f t="shared" si="128"/>
        <v>1</v>
      </c>
      <c r="P1616" s="67">
        <f t="shared" si="129"/>
        <v>72</v>
      </c>
    </row>
    <row r="1617" spans="1:16" x14ac:dyDescent="0.45">
      <c r="A1617" s="90" t="s">
        <v>81</v>
      </c>
      <c r="B1617" s="90" t="s">
        <v>1060</v>
      </c>
      <c r="C1617" s="90" t="s">
        <v>2</v>
      </c>
      <c r="D1617" s="91">
        <v>36</v>
      </c>
      <c r="E1617" s="91">
        <v>20</v>
      </c>
      <c r="F1617" s="92">
        <v>2</v>
      </c>
      <c r="G1617" s="92">
        <v>13</v>
      </c>
      <c r="H1617" s="68">
        <f t="array" ref="H1617">INDEX('Нормативные затраты по МЗ'!$C$2:$C$132,MATCH(A1617&amp;C1617,'Нормативные затраты по МЗ'!$A$2:$A$132&amp;'Нормативные затраты по МЗ'!$B$2:$B$132,0))</f>
        <v>114.69</v>
      </c>
      <c r="I1617" s="3">
        <f>HLOOKUP($C1617,'Параметры ПФ'!$F$3:$K$4,2,FALSE)</f>
        <v>155.04</v>
      </c>
      <c r="J1617" s="3">
        <f t="shared" si="125"/>
        <v>4587.6000000000004</v>
      </c>
      <c r="K1617" s="4">
        <f>IF(J1617&lt;'Параметры ПФ'!$N$7+0.01,'Стандартные программы'!J1617,ROUNDDOWN('Параметры ПФ'!$N$7/IF(H1617=0,I1617,IF(I1617&gt;H1617,H1617,I1617)),0)*IF(H1617=0,I1617,IF(I1617&gt;H1617,H1617,I1617)))</f>
        <v>4587.6000000000004</v>
      </c>
      <c r="L1617" s="3">
        <f t="shared" si="126"/>
        <v>59638.8</v>
      </c>
      <c r="M1617" s="25">
        <f>IF(J1617&lt;'Параметры ПФ'!$N$7+0.01,E1617*F1617*G1617,ROUNDDOWN('Параметры ПФ'!$N$7/IF(H1617=0,I1617,IF(I1617&gt;H1617,H1617,I1617)),0)*G1617)</f>
        <v>520</v>
      </c>
      <c r="N1617" s="19">
        <f t="shared" si="127"/>
        <v>0</v>
      </c>
      <c r="O1617" s="66" t="b">
        <f t="shared" si="128"/>
        <v>1</v>
      </c>
      <c r="P1617" s="67">
        <f t="shared" si="129"/>
        <v>72</v>
      </c>
    </row>
    <row r="1618" spans="1:16" x14ac:dyDescent="0.45">
      <c r="A1618" s="90" t="s">
        <v>81</v>
      </c>
      <c r="B1618" s="90" t="s">
        <v>1062</v>
      </c>
      <c r="C1618" s="90" t="s">
        <v>2</v>
      </c>
      <c r="D1618" s="91">
        <v>36</v>
      </c>
      <c r="E1618" s="91">
        <v>20</v>
      </c>
      <c r="F1618" s="92">
        <v>2</v>
      </c>
      <c r="G1618" s="92">
        <v>15</v>
      </c>
      <c r="H1618" s="68">
        <f t="array" ref="H1618">INDEX('Нормативные затраты по МЗ'!$C$2:$C$132,MATCH(A1618&amp;C1618,'Нормативные затраты по МЗ'!$A$2:$A$132&amp;'Нормативные затраты по МЗ'!$B$2:$B$132,0))</f>
        <v>114.69</v>
      </c>
      <c r="I1618" s="3">
        <f>HLOOKUP($C1618,'Параметры ПФ'!$F$3:$K$4,2,FALSE)</f>
        <v>155.04</v>
      </c>
      <c r="J1618" s="3">
        <f t="shared" si="125"/>
        <v>4587.6000000000004</v>
      </c>
      <c r="K1618" s="4">
        <f>IF(J1618&lt;'Параметры ПФ'!$N$7+0.01,'Стандартные программы'!J1618,ROUNDDOWN('Параметры ПФ'!$N$7/IF(H1618=0,I1618,IF(I1618&gt;H1618,H1618,I1618)),0)*IF(H1618=0,I1618,IF(I1618&gt;H1618,H1618,I1618)))</f>
        <v>4587.6000000000004</v>
      </c>
      <c r="L1618" s="3">
        <f t="shared" si="126"/>
        <v>68814</v>
      </c>
      <c r="M1618" s="25">
        <f>IF(J1618&lt;'Параметры ПФ'!$N$7+0.01,E1618*F1618*G1618,ROUNDDOWN('Параметры ПФ'!$N$7/IF(H1618=0,I1618,IF(I1618&gt;H1618,H1618,I1618)),0)*G1618)</f>
        <v>600</v>
      </c>
      <c r="N1618" s="19">
        <f t="shared" si="127"/>
        <v>0</v>
      </c>
      <c r="O1618" s="66" t="b">
        <f t="shared" si="128"/>
        <v>1</v>
      </c>
      <c r="P1618" s="67">
        <f t="shared" si="129"/>
        <v>72</v>
      </c>
    </row>
    <row r="1619" spans="1:16" x14ac:dyDescent="0.45">
      <c r="A1619" s="90" t="s">
        <v>81</v>
      </c>
      <c r="B1619" s="90" t="s">
        <v>1064</v>
      </c>
      <c r="C1619" s="90" t="s">
        <v>2</v>
      </c>
      <c r="D1619" s="91">
        <v>36</v>
      </c>
      <c r="E1619" s="91">
        <v>20</v>
      </c>
      <c r="F1619" s="92">
        <v>2</v>
      </c>
      <c r="G1619" s="92">
        <v>12</v>
      </c>
      <c r="H1619" s="68">
        <f t="array" ref="H1619">INDEX('Нормативные затраты по МЗ'!$C$2:$C$132,MATCH(A1619&amp;C1619,'Нормативные затраты по МЗ'!$A$2:$A$132&amp;'Нормативные затраты по МЗ'!$B$2:$B$132,0))</f>
        <v>114.69</v>
      </c>
      <c r="I1619" s="3">
        <f>HLOOKUP($C1619,'Параметры ПФ'!$F$3:$K$4,2,FALSE)</f>
        <v>155.04</v>
      </c>
      <c r="J1619" s="3">
        <f t="shared" si="125"/>
        <v>4587.6000000000004</v>
      </c>
      <c r="K1619" s="4">
        <f>IF(J1619&lt;'Параметры ПФ'!$N$7+0.01,'Стандартные программы'!J1619,ROUNDDOWN('Параметры ПФ'!$N$7/IF(H1619=0,I1619,IF(I1619&gt;H1619,H1619,I1619)),0)*IF(H1619=0,I1619,IF(I1619&gt;H1619,H1619,I1619)))</f>
        <v>4587.6000000000004</v>
      </c>
      <c r="L1619" s="3">
        <f t="shared" si="126"/>
        <v>55051.199999999997</v>
      </c>
      <c r="M1619" s="25">
        <f>IF(J1619&lt;'Параметры ПФ'!$N$7+0.01,E1619*F1619*G1619,ROUNDDOWN('Параметры ПФ'!$N$7/IF(H1619=0,I1619,IF(I1619&gt;H1619,H1619,I1619)),0)*G1619)</f>
        <v>480</v>
      </c>
      <c r="N1619" s="19">
        <f t="shared" si="127"/>
        <v>0</v>
      </c>
      <c r="O1619" s="66" t="b">
        <f t="shared" si="128"/>
        <v>1</v>
      </c>
      <c r="P1619" s="67">
        <f t="shared" si="129"/>
        <v>72</v>
      </c>
    </row>
    <row r="1620" spans="1:16" x14ac:dyDescent="0.45">
      <c r="A1620" s="90" t="s">
        <v>81</v>
      </c>
      <c r="B1620" s="90" t="s">
        <v>1066</v>
      </c>
      <c r="C1620" s="90" t="s">
        <v>2</v>
      </c>
      <c r="D1620" s="91">
        <v>36</v>
      </c>
      <c r="E1620" s="91">
        <v>20</v>
      </c>
      <c r="F1620" s="92">
        <v>2</v>
      </c>
      <c r="G1620" s="92">
        <v>12</v>
      </c>
      <c r="H1620" s="68">
        <f t="array" ref="H1620">INDEX('Нормативные затраты по МЗ'!$C$2:$C$132,MATCH(A1620&amp;C1620,'Нормативные затраты по МЗ'!$A$2:$A$132&amp;'Нормативные затраты по МЗ'!$B$2:$B$132,0))</f>
        <v>114.69</v>
      </c>
      <c r="I1620" s="3">
        <f>HLOOKUP($C1620,'Параметры ПФ'!$F$3:$K$4,2,FALSE)</f>
        <v>155.04</v>
      </c>
      <c r="J1620" s="3">
        <f t="shared" si="125"/>
        <v>4587.6000000000004</v>
      </c>
      <c r="K1620" s="4">
        <f>IF(J1620&lt;'Параметры ПФ'!$N$7+0.01,'Стандартные программы'!J1620,ROUNDDOWN('Параметры ПФ'!$N$7/IF(H1620=0,I1620,IF(I1620&gt;H1620,H1620,I1620)),0)*IF(H1620=0,I1620,IF(I1620&gt;H1620,H1620,I1620)))</f>
        <v>4587.6000000000004</v>
      </c>
      <c r="L1620" s="3">
        <f t="shared" si="126"/>
        <v>55051.199999999997</v>
      </c>
      <c r="M1620" s="25">
        <f>IF(J1620&lt;'Параметры ПФ'!$N$7+0.01,E1620*F1620*G1620,ROUNDDOWN('Параметры ПФ'!$N$7/IF(H1620=0,I1620,IF(I1620&gt;H1620,H1620,I1620)),0)*G1620)</f>
        <v>480</v>
      </c>
      <c r="N1620" s="19">
        <f t="shared" si="127"/>
        <v>0</v>
      </c>
      <c r="O1620" s="66" t="b">
        <f t="shared" si="128"/>
        <v>1</v>
      </c>
      <c r="P1620" s="67">
        <f t="shared" si="129"/>
        <v>72</v>
      </c>
    </row>
    <row r="1621" spans="1:16" x14ac:dyDescent="0.45">
      <c r="A1621" s="90" t="s">
        <v>81</v>
      </c>
      <c r="B1621" s="90" t="s">
        <v>1068</v>
      </c>
      <c r="C1621" s="90" t="s">
        <v>2</v>
      </c>
      <c r="D1621" s="91">
        <v>36</v>
      </c>
      <c r="E1621" s="91">
        <v>20</v>
      </c>
      <c r="F1621" s="92">
        <v>2</v>
      </c>
      <c r="G1621" s="92">
        <v>13</v>
      </c>
      <c r="H1621" s="68">
        <f t="array" ref="H1621">INDEX('Нормативные затраты по МЗ'!$C$2:$C$132,MATCH(A1621&amp;C1621,'Нормативные затраты по МЗ'!$A$2:$A$132&amp;'Нормативные затраты по МЗ'!$B$2:$B$132,0))</f>
        <v>114.69</v>
      </c>
      <c r="I1621" s="3">
        <f>HLOOKUP($C1621,'Параметры ПФ'!$F$3:$K$4,2,FALSE)</f>
        <v>155.04</v>
      </c>
      <c r="J1621" s="3">
        <f t="shared" si="125"/>
        <v>4587.6000000000004</v>
      </c>
      <c r="K1621" s="4">
        <f>IF(J1621&lt;'Параметры ПФ'!$N$7+0.01,'Стандартные программы'!J1621,ROUNDDOWN('Параметры ПФ'!$N$7/IF(H1621=0,I1621,IF(I1621&gt;H1621,H1621,I1621)),0)*IF(H1621=0,I1621,IF(I1621&gt;H1621,H1621,I1621)))</f>
        <v>4587.6000000000004</v>
      </c>
      <c r="L1621" s="3">
        <f t="shared" si="126"/>
        <v>59638.8</v>
      </c>
      <c r="M1621" s="25">
        <f>IF(J1621&lt;'Параметры ПФ'!$N$7+0.01,E1621*F1621*G1621,ROUNDDOWN('Параметры ПФ'!$N$7/IF(H1621=0,I1621,IF(I1621&gt;H1621,H1621,I1621)),0)*G1621)</f>
        <v>520</v>
      </c>
      <c r="N1621" s="19">
        <f t="shared" si="127"/>
        <v>0</v>
      </c>
      <c r="O1621" s="66" t="b">
        <f t="shared" si="128"/>
        <v>1</v>
      </c>
      <c r="P1621" s="67">
        <f t="shared" si="129"/>
        <v>72</v>
      </c>
    </row>
    <row r="1622" spans="1:16" x14ac:dyDescent="0.45">
      <c r="A1622" s="90" t="s">
        <v>81</v>
      </c>
      <c r="B1622" s="90" t="s">
        <v>1070</v>
      </c>
      <c r="C1622" s="90" t="s">
        <v>2</v>
      </c>
      <c r="D1622" s="91">
        <v>36</v>
      </c>
      <c r="E1622" s="91">
        <v>20</v>
      </c>
      <c r="F1622" s="92">
        <v>2</v>
      </c>
      <c r="G1622" s="92">
        <v>13</v>
      </c>
      <c r="H1622" s="68">
        <f t="array" ref="H1622">INDEX('Нормативные затраты по МЗ'!$C$2:$C$132,MATCH(A1622&amp;C1622,'Нормативные затраты по МЗ'!$A$2:$A$132&amp;'Нормативные затраты по МЗ'!$B$2:$B$132,0))</f>
        <v>114.69</v>
      </c>
      <c r="I1622" s="3">
        <f>HLOOKUP($C1622,'Параметры ПФ'!$F$3:$K$4,2,FALSE)</f>
        <v>155.04</v>
      </c>
      <c r="J1622" s="3">
        <f t="shared" si="125"/>
        <v>4587.6000000000004</v>
      </c>
      <c r="K1622" s="4">
        <f>IF(J1622&lt;'Параметры ПФ'!$N$7+0.01,'Стандартные программы'!J1622,ROUNDDOWN('Параметры ПФ'!$N$7/IF(H1622=0,I1622,IF(I1622&gt;H1622,H1622,I1622)),0)*IF(H1622=0,I1622,IF(I1622&gt;H1622,H1622,I1622)))</f>
        <v>4587.6000000000004</v>
      </c>
      <c r="L1622" s="3">
        <f t="shared" si="126"/>
        <v>59638.8</v>
      </c>
      <c r="M1622" s="25">
        <f>IF(J1622&lt;'Параметры ПФ'!$N$7+0.01,E1622*F1622*G1622,ROUNDDOWN('Параметры ПФ'!$N$7/IF(H1622=0,I1622,IF(I1622&gt;H1622,H1622,I1622)),0)*G1622)</f>
        <v>520</v>
      </c>
      <c r="N1622" s="19">
        <f t="shared" si="127"/>
        <v>0</v>
      </c>
      <c r="O1622" s="66" t="b">
        <f t="shared" si="128"/>
        <v>1</v>
      </c>
      <c r="P1622" s="67">
        <f t="shared" si="129"/>
        <v>72</v>
      </c>
    </row>
    <row r="1623" spans="1:16" x14ac:dyDescent="0.45">
      <c r="A1623" s="90" t="s">
        <v>81</v>
      </c>
      <c r="B1623" s="90" t="s">
        <v>1072</v>
      </c>
      <c r="C1623" s="90" t="s">
        <v>2</v>
      </c>
      <c r="D1623" s="91">
        <v>36</v>
      </c>
      <c r="E1623" s="91">
        <v>20</v>
      </c>
      <c r="F1623" s="92">
        <v>2</v>
      </c>
      <c r="G1623" s="92">
        <v>13</v>
      </c>
      <c r="H1623" s="68">
        <f t="array" ref="H1623">INDEX('Нормативные затраты по МЗ'!$C$2:$C$132,MATCH(A1623&amp;C1623,'Нормативные затраты по МЗ'!$A$2:$A$132&amp;'Нормативные затраты по МЗ'!$B$2:$B$132,0))</f>
        <v>114.69</v>
      </c>
      <c r="I1623" s="3">
        <f>HLOOKUP($C1623,'Параметры ПФ'!$F$3:$K$4,2,FALSE)</f>
        <v>155.04</v>
      </c>
      <c r="J1623" s="3">
        <f t="shared" si="125"/>
        <v>4587.6000000000004</v>
      </c>
      <c r="K1623" s="4">
        <f>IF(J1623&lt;'Параметры ПФ'!$N$7+0.01,'Стандартные программы'!J1623,ROUNDDOWN('Параметры ПФ'!$N$7/IF(H1623=0,I1623,IF(I1623&gt;H1623,H1623,I1623)),0)*IF(H1623=0,I1623,IF(I1623&gt;H1623,H1623,I1623)))</f>
        <v>4587.6000000000004</v>
      </c>
      <c r="L1623" s="3">
        <f t="shared" si="126"/>
        <v>59638.8</v>
      </c>
      <c r="M1623" s="25">
        <f>IF(J1623&lt;'Параметры ПФ'!$N$7+0.01,E1623*F1623*G1623,ROUNDDOWN('Параметры ПФ'!$N$7/IF(H1623=0,I1623,IF(I1623&gt;H1623,H1623,I1623)),0)*G1623)</f>
        <v>520</v>
      </c>
      <c r="N1623" s="19">
        <f t="shared" si="127"/>
        <v>0</v>
      </c>
      <c r="O1623" s="66" t="b">
        <f t="shared" si="128"/>
        <v>1</v>
      </c>
      <c r="P1623" s="67">
        <f t="shared" si="129"/>
        <v>72</v>
      </c>
    </row>
    <row r="1624" spans="1:16" x14ac:dyDescent="0.45">
      <c r="A1624" s="90" t="s">
        <v>81</v>
      </c>
      <c r="B1624" s="90" t="s">
        <v>1074</v>
      </c>
      <c r="C1624" s="90" t="s">
        <v>2</v>
      </c>
      <c r="D1624" s="91">
        <v>36</v>
      </c>
      <c r="E1624" s="91">
        <v>20</v>
      </c>
      <c r="F1624" s="92">
        <v>2</v>
      </c>
      <c r="G1624" s="92">
        <v>13</v>
      </c>
      <c r="H1624" s="68">
        <f t="array" ref="H1624">INDEX('Нормативные затраты по МЗ'!$C$2:$C$132,MATCH(A1624&amp;C1624,'Нормативные затраты по МЗ'!$A$2:$A$132&amp;'Нормативные затраты по МЗ'!$B$2:$B$132,0))</f>
        <v>114.69</v>
      </c>
      <c r="I1624" s="3">
        <f>HLOOKUP($C1624,'Параметры ПФ'!$F$3:$K$4,2,FALSE)</f>
        <v>155.04</v>
      </c>
      <c r="J1624" s="3">
        <f t="shared" si="125"/>
        <v>4587.6000000000004</v>
      </c>
      <c r="K1624" s="4">
        <f>IF(J1624&lt;'Параметры ПФ'!$N$7+0.01,'Стандартные программы'!J1624,ROUNDDOWN('Параметры ПФ'!$N$7/IF(H1624=0,I1624,IF(I1624&gt;H1624,H1624,I1624)),0)*IF(H1624=0,I1624,IF(I1624&gt;H1624,H1624,I1624)))</f>
        <v>4587.6000000000004</v>
      </c>
      <c r="L1624" s="3">
        <f t="shared" si="126"/>
        <v>59638.8</v>
      </c>
      <c r="M1624" s="25">
        <f>IF(J1624&lt;'Параметры ПФ'!$N$7+0.01,E1624*F1624*G1624,ROUNDDOWN('Параметры ПФ'!$N$7/IF(H1624=0,I1624,IF(I1624&gt;H1624,H1624,I1624)),0)*G1624)</f>
        <v>520</v>
      </c>
      <c r="N1624" s="19">
        <f t="shared" si="127"/>
        <v>0</v>
      </c>
      <c r="O1624" s="66" t="b">
        <f t="shared" si="128"/>
        <v>1</v>
      </c>
      <c r="P1624" s="67">
        <f t="shared" si="129"/>
        <v>72</v>
      </c>
    </row>
    <row r="1625" spans="1:16" x14ac:dyDescent="0.45">
      <c r="A1625" s="90" t="s">
        <v>81</v>
      </c>
      <c r="B1625" s="90" t="s">
        <v>1076</v>
      </c>
      <c r="C1625" s="90" t="s">
        <v>2</v>
      </c>
      <c r="D1625" s="91">
        <v>36</v>
      </c>
      <c r="E1625" s="91">
        <v>20</v>
      </c>
      <c r="F1625" s="92">
        <v>2</v>
      </c>
      <c r="G1625" s="92">
        <v>12</v>
      </c>
      <c r="H1625" s="68">
        <f t="array" ref="H1625">INDEX('Нормативные затраты по МЗ'!$C$2:$C$132,MATCH(A1625&amp;C1625,'Нормативные затраты по МЗ'!$A$2:$A$132&amp;'Нормативные затраты по МЗ'!$B$2:$B$132,0))</f>
        <v>114.69</v>
      </c>
      <c r="I1625" s="3">
        <f>HLOOKUP($C1625,'Параметры ПФ'!$F$3:$K$4,2,FALSE)</f>
        <v>155.04</v>
      </c>
      <c r="J1625" s="3">
        <f t="shared" si="125"/>
        <v>4587.6000000000004</v>
      </c>
      <c r="K1625" s="4">
        <f>IF(J1625&lt;'Параметры ПФ'!$N$7+0.01,'Стандартные программы'!J1625,ROUNDDOWN('Параметры ПФ'!$N$7/IF(H1625=0,I1625,IF(I1625&gt;H1625,H1625,I1625)),0)*IF(H1625=0,I1625,IF(I1625&gt;H1625,H1625,I1625)))</f>
        <v>4587.6000000000004</v>
      </c>
      <c r="L1625" s="3">
        <f t="shared" si="126"/>
        <v>55051.199999999997</v>
      </c>
      <c r="M1625" s="25">
        <f>IF(J1625&lt;'Параметры ПФ'!$N$7+0.01,E1625*F1625*G1625,ROUNDDOWN('Параметры ПФ'!$N$7/IF(H1625=0,I1625,IF(I1625&gt;H1625,H1625,I1625)),0)*G1625)</f>
        <v>480</v>
      </c>
      <c r="N1625" s="19">
        <f t="shared" si="127"/>
        <v>0</v>
      </c>
      <c r="O1625" s="66" t="b">
        <f t="shared" si="128"/>
        <v>1</v>
      </c>
      <c r="P1625" s="67">
        <f t="shared" si="129"/>
        <v>72</v>
      </c>
    </row>
    <row r="1626" spans="1:16" x14ac:dyDescent="0.45">
      <c r="A1626" s="90" t="s">
        <v>81</v>
      </c>
      <c r="B1626" s="90" t="s">
        <v>1078</v>
      </c>
      <c r="C1626" s="90" t="s">
        <v>2</v>
      </c>
      <c r="D1626" s="91">
        <v>36</v>
      </c>
      <c r="E1626" s="91">
        <v>20</v>
      </c>
      <c r="F1626" s="92">
        <v>2</v>
      </c>
      <c r="G1626" s="92">
        <v>12</v>
      </c>
      <c r="H1626" s="68">
        <f t="array" ref="H1626">INDEX('Нормативные затраты по МЗ'!$C$2:$C$132,MATCH(A1626&amp;C1626,'Нормативные затраты по МЗ'!$A$2:$A$132&amp;'Нормативные затраты по МЗ'!$B$2:$B$132,0))</f>
        <v>114.69</v>
      </c>
      <c r="I1626" s="3">
        <f>HLOOKUP($C1626,'Параметры ПФ'!$F$3:$K$4,2,FALSE)</f>
        <v>155.04</v>
      </c>
      <c r="J1626" s="3">
        <f t="shared" si="125"/>
        <v>4587.6000000000004</v>
      </c>
      <c r="K1626" s="4">
        <f>IF(J1626&lt;'Параметры ПФ'!$N$7+0.01,'Стандартные программы'!J1626,ROUNDDOWN('Параметры ПФ'!$N$7/IF(H1626=0,I1626,IF(I1626&gt;H1626,H1626,I1626)),0)*IF(H1626=0,I1626,IF(I1626&gt;H1626,H1626,I1626)))</f>
        <v>4587.6000000000004</v>
      </c>
      <c r="L1626" s="3">
        <f t="shared" si="126"/>
        <v>55051.199999999997</v>
      </c>
      <c r="M1626" s="25">
        <f>IF(J1626&lt;'Параметры ПФ'!$N$7+0.01,E1626*F1626*G1626,ROUNDDOWN('Параметры ПФ'!$N$7/IF(H1626=0,I1626,IF(I1626&gt;H1626,H1626,I1626)),0)*G1626)</f>
        <v>480</v>
      </c>
      <c r="N1626" s="19">
        <f t="shared" si="127"/>
        <v>0</v>
      </c>
      <c r="O1626" s="66" t="b">
        <f t="shared" si="128"/>
        <v>1</v>
      </c>
      <c r="P1626" s="67">
        <f t="shared" si="129"/>
        <v>72</v>
      </c>
    </row>
    <row r="1627" spans="1:16" x14ac:dyDescent="0.45">
      <c r="A1627" s="90" t="s">
        <v>81</v>
      </c>
      <c r="B1627" s="90" t="s">
        <v>1080</v>
      </c>
      <c r="C1627" s="90" t="s">
        <v>2</v>
      </c>
      <c r="D1627" s="91">
        <v>36</v>
      </c>
      <c r="E1627" s="91">
        <v>20</v>
      </c>
      <c r="F1627" s="92">
        <v>2</v>
      </c>
      <c r="G1627" s="92">
        <v>12</v>
      </c>
      <c r="H1627" s="68">
        <f t="array" ref="H1627">INDEX('Нормативные затраты по МЗ'!$C$2:$C$132,MATCH(A1627&amp;C1627,'Нормативные затраты по МЗ'!$A$2:$A$132&amp;'Нормативные затраты по МЗ'!$B$2:$B$132,0))</f>
        <v>114.69</v>
      </c>
      <c r="I1627" s="3">
        <f>HLOOKUP($C1627,'Параметры ПФ'!$F$3:$K$4,2,FALSE)</f>
        <v>155.04</v>
      </c>
      <c r="J1627" s="3">
        <f t="shared" si="125"/>
        <v>4587.6000000000004</v>
      </c>
      <c r="K1627" s="4">
        <f>IF(J1627&lt;'Параметры ПФ'!$N$7+0.01,'Стандартные программы'!J1627,ROUNDDOWN('Параметры ПФ'!$N$7/IF(H1627=0,I1627,IF(I1627&gt;H1627,H1627,I1627)),0)*IF(H1627=0,I1627,IF(I1627&gt;H1627,H1627,I1627)))</f>
        <v>4587.6000000000004</v>
      </c>
      <c r="L1627" s="3">
        <f t="shared" si="126"/>
        <v>55051.199999999997</v>
      </c>
      <c r="M1627" s="25">
        <f>IF(J1627&lt;'Параметры ПФ'!$N$7+0.01,E1627*F1627*G1627,ROUNDDOWN('Параметры ПФ'!$N$7/IF(H1627=0,I1627,IF(I1627&gt;H1627,H1627,I1627)),0)*G1627)</f>
        <v>480</v>
      </c>
      <c r="N1627" s="19">
        <f t="shared" si="127"/>
        <v>0</v>
      </c>
      <c r="O1627" s="66" t="b">
        <f t="shared" si="128"/>
        <v>1</v>
      </c>
      <c r="P1627" s="67">
        <f t="shared" si="129"/>
        <v>72</v>
      </c>
    </row>
    <row r="1628" spans="1:16" x14ac:dyDescent="0.45">
      <c r="A1628" s="90" t="s">
        <v>81</v>
      </c>
      <c r="B1628" s="90" t="s">
        <v>1082</v>
      </c>
      <c r="C1628" s="90" t="s">
        <v>2</v>
      </c>
      <c r="D1628" s="91">
        <v>36</v>
      </c>
      <c r="E1628" s="91">
        <v>20</v>
      </c>
      <c r="F1628" s="92">
        <v>2</v>
      </c>
      <c r="G1628" s="92">
        <v>12</v>
      </c>
      <c r="H1628" s="68">
        <f t="array" ref="H1628">INDEX('Нормативные затраты по МЗ'!$C$2:$C$132,MATCH(A1628&amp;C1628,'Нормативные затраты по МЗ'!$A$2:$A$132&amp;'Нормативные затраты по МЗ'!$B$2:$B$132,0))</f>
        <v>114.69</v>
      </c>
      <c r="I1628" s="3">
        <f>HLOOKUP($C1628,'Параметры ПФ'!$F$3:$K$4,2,FALSE)</f>
        <v>155.04</v>
      </c>
      <c r="J1628" s="3">
        <f t="shared" si="125"/>
        <v>4587.6000000000004</v>
      </c>
      <c r="K1628" s="4">
        <f>IF(J1628&lt;'Параметры ПФ'!$N$7+0.01,'Стандартные программы'!J1628,ROUNDDOWN('Параметры ПФ'!$N$7/IF(H1628=0,I1628,IF(I1628&gt;H1628,H1628,I1628)),0)*IF(H1628=0,I1628,IF(I1628&gt;H1628,H1628,I1628)))</f>
        <v>4587.6000000000004</v>
      </c>
      <c r="L1628" s="3">
        <f t="shared" si="126"/>
        <v>55051.199999999997</v>
      </c>
      <c r="M1628" s="25">
        <f>IF(J1628&lt;'Параметры ПФ'!$N$7+0.01,E1628*F1628*G1628,ROUNDDOWN('Параметры ПФ'!$N$7/IF(H1628=0,I1628,IF(I1628&gt;H1628,H1628,I1628)),0)*G1628)</f>
        <v>480</v>
      </c>
      <c r="N1628" s="19">
        <f t="shared" si="127"/>
        <v>0</v>
      </c>
      <c r="O1628" s="66" t="b">
        <f t="shared" si="128"/>
        <v>1</v>
      </c>
      <c r="P1628" s="67">
        <f t="shared" si="129"/>
        <v>72</v>
      </c>
    </row>
    <row r="1629" spans="1:16" x14ac:dyDescent="0.45">
      <c r="A1629" s="90" t="s">
        <v>81</v>
      </c>
      <c r="B1629" s="90" t="s">
        <v>1084</v>
      </c>
      <c r="C1629" s="90" t="s">
        <v>2</v>
      </c>
      <c r="D1629" s="91">
        <v>36</v>
      </c>
      <c r="E1629" s="91">
        <v>20</v>
      </c>
      <c r="F1629" s="92">
        <v>2</v>
      </c>
      <c r="G1629" s="92">
        <v>13</v>
      </c>
      <c r="H1629" s="68">
        <f t="array" ref="H1629">INDEX('Нормативные затраты по МЗ'!$C$2:$C$132,MATCH(A1629&amp;C1629,'Нормативные затраты по МЗ'!$A$2:$A$132&amp;'Нормативные затраты по МЗ'!$B$2:$B$132,0))</f>
        <v>114.69</v>
      </c>
      <c r="I1629" s="3">
        <f>HLOOKUP($C1629,'Параметры ПФ'!$F$3:$K$4,2,FALSE)</f>
        <v>155.04</v>
      </c>
      <c r="J1629" s="3">
        <f t="shared" si="125"/>
        <v>4587.6000000000004</v>
      </c>
      <c r="K1629" s="4">
        <f>IF(J1629&lt;'Параметры ПФ'!$N$7+0.01,'Стандартные программы'!J1629,ROUNDDOWN('Параметры ПФ'!$N$7/IF(H1629=0,I1629,IF(I1629&gt;H1629,H1629,I1629)),0)*IF(H1629=0,I1629,IF(I1629&gt;H1629,H1629,I1629)))</f>
        <v>4587.6000000000004</v>
      </c>
      <c r="L1629" s="3">
        <f t="shared" si="126"/>
        <v>59638.8</v>
      </c>
      <c r="M1629" s="25">
        <f>IF(J1629&lt;'Параметры ПФ'!$N$7+0.01,E1629*F1629*G1629,ROUNDDOWN('Параметры ПФ'!$N$7/IF(H1629=0,I1629,IF(I1629&gt;H1629,H1629,I1629)),0)*G1629)</f>
        <v>520</v>
      </c>
      <c r="N1629" s="19">
        <f t="shared" si="127"/>
        <v>0</v>
      </c>
      <c r="O1629" s="66" t="b">
        <f t="shared" si="128"/>
        <v>1</v>
      </c>
      <c r="P1629" s="67">
        <f t="shared" si="129"/>
        <v>72</v>
      </c>
    </row>
    <row r="1630" spans="1:16" x14ac:dyDescent="0.45">
      <c r="A1630" s="90" t="s">
        <v>81</v>
      </c>
      <c r="B1630" s="90" t="s">
        <v>1086</v>
      </c>
      <c r="C1630" s="90" t="s">
        <v>2</v>
      </c>
      <c r="D1630" s="91">
        <v>36</v>
      </c>
      <c r="E1630" s="91">
        <v>20</v>
      </c>
      <c r="F1630" s="92">
        <v>2</v>
      </c>
      <c r="G1630" s="92">
        <v>13</v>
      </c>
      <c r="H1630" s="68">
        <f t="array" ref="H1630">INDEX('Нормативные затраты по МЗ'!$C$2:$C$132,MATCH(A1630&amp;C1630,'Нормативные затраты по МЗ'!$A$2:$A$132&amp;'Нормативные затраты по МЗ'!$B$2:$B$132,0))</f>
        <v>114.69</v>
      </c>
      <c r="I1630" s="3">
        <f>HLOOKUP($C1630,'Параметры ПФ'!$F$3:$K$4,2,FALSE)</f>
        <v>155.04</v>
      </c>
      <c r="J1630" s="3">
        <f t="shared" si="125"/>
        <v>4587.6000000000004</v>
      </c>
      <c r="K1630" s="4">
        <f>IF(J1630&lt;'Параметры ПФ'!$N$7+0.01,'Стандартные программы'!J1630,ROUNDDOWN('Параметры ПФ'!$N$7/IF(H1630=0,I1630,IF(I1630&gt;H1630,H1630,I1630)),0)*IF(H1630=0,I1630,IF(I1630&gt;H1630,H1630,I1630)))</f>
        <v>4587.6000000000004</v>
      </c>
      <c r="L1630" s="3">
        <f t="shared" si="126"/>
        <v>59638.8</v>
      </c>
      <c r="M1630" s="25">
        <f>IF(J1630&lt;'Параметры ПФ'!$N$7+0.01,E1630*F1630*G1630,ROUNDDOWN('Параметры ПФ'!$N$7/IF(H1630=0,I1630,IF(I1630&gt;H1630,H1630,I1630)),0)*G1630)</f>
        <v>520</v>
      </c>
      <c r="N1630" s="19">
        <f t="shared" si="127"/>
        <v>0</v>
      </c>
      <c r="O1630" s="66" t="b">
        <f t="shared" si="128"/>
        <v>1</v>
      </c>
      <c r="P1630" s="67">
        <f t="shared" si="129"/>
        <v>72</v>
      </c>
    </row>
    <row r="1631" spans="1:16" x14ac:dyDescent="0.45">
      <c r="A1631" s="90" t="s">
        <v>81</v>
      </c>
      <c r="B1631" s="90" t="s">
        <v>1088</v>
      </c>
      <c r="C1631" s="90" t="s">
        <v>2</v>
      </c>
      <c r="D1631" s="91">
        <v>36</v>
      </c>
      <c r="E1631" s="91">
        <v>20</v>
      </c>
      <c r="F1631" s="92">
        <v>2</v>
      </c>
      <c r="G1631" s="92">
        <v>13</v>
      </c>
      <c r="H1631" s="68">
        <f t="array" ref="H1631">INDEX('Нормативные затраты по МЗ'!$C$2:$C$132,MATCH(A1631&amp;C1631,'Нормативные затраты по МЗ'!$A$2:$A$132&amp;'Нормативные затраты по МЗ'!$B$2:$B$132,0))</f>
        <v>114.69</v>
      </c>
      <c r="I1631" s="3">
        <f>HLOOKUP($C1631,'Параметры ПФ'!$F$3:$K$4,2,FALSE)</f>
        <v>155.04</v>
      </c>
      <c r="J1631" s="3">
        <f t="shared" si="125"/>
        <v>4587.6000000000004</v>
      </c>
      <c r="K1631" s="4">
        <f>IF(J1631&lt;'Параметры ПФ'!$N$7+0.01,'Стандартные программы'!J1631,ROUNDDOWN('Параметры ПФ'!$N$7/IF(H1631=0,I1631,IF(I1631&gt;H1631,H1631,I1631)),0)*IF(H1631=0,I1631,IF(I1631&gt;H1631,H1631,I1631)))</f>
        <v>4587.6000000000004</v>
      </c>
      <c r="L1631" s="3">
        <f t="shared" si="126"/>
        <v>59638.8</v>
      </c>
      <c r="M1631" s="25">
        <f>IF(J1631&lt;'Параметры ПФ'!$N$7+0.01,E1631*F1631*G1631,ROUNDDOWN('Параметры ПФ'!$N$7/IF(H1631=0,I1631,IF(I1631&gt;H1631,H1631,I1631)),0)*G1631)</f>
        <v>520</v>
      </c>
      <c r="N1631" s="19">
        <f t="shared" si="127"/>
        <v>0</v>
      </c>
      <c r="O1631" s="66" t="b">
        <f t="shared" si="128"/>
        <v>1</v>
      </c>
      <c r="P1631" s="67">
        <f t="shared" si="129"/>
        <v>72</v>
      </c>
    </row>
    <row r="1632" spans="1:16" x14ac:dyDescent="0.45">
      <c r="A1632" s="90" t="s">
        <v>81</v>
      </c>
      <c r="B1632" s="90" t="s">
        <v>1090</v>
      </c>
      <c r="C1632" s="90" t="s">
        <v>1</v>
      </c>
      <c r="D1632" s="91">
        <v>36</v>
      </c>
      <c r="E1632" s="91">
        <v>20</v>
      </c>
      <c r="F1632" s="92">
        <v>2</v>
      </c>
      <c r="G1632" s="92">
        <v>15</v>
      </c>
      <c r="H1632" s="68">
        <f t="array" ref="H1632">INDEX('Нормативные затраты по МЗ'!$C$2:$C$132,MATCH(A1632&amp;C1632,'Нормативные затраты по МЗ'!$A$2:$A$132&amp;'Нормативные затраты по МЗ'!$B$2:$B$132,0))</f>
        <v>114.69</v>
      </c>
      <c r="I1632" s="3">
        <f>HLOOKUP($C1632,'Параметры ПФ'!$F$3:$K$4,2,FALSE)</f>
        <v>155.04</v>
      </c>
      <c r="J1632" s="3">
        <f t="shared" si="125"/>
        <v>4587.6000000000004</v>
      </c>
      <c r="K1632" s="4">
        <f>IF(J1632&lt;'Параметры ПФ'!$N$7+0.01,'Стандартные программы'!J1632,ROUNDDOWN('Параметры ПФ'!$N$7/IF(H1632=0,I1632,IF(I1632&gt;H1632,H1632,I1632)),0)*IF(H1632=0,I1632,IF(I1632&gt;H1632,H1632,I1632)))</f>
        <v>4587.6000000000004</v>
      </c>
      <c r="L1632" s="3">
        <f t="shared" si="126"/>
        <v>68814</v>
      </c>
      <c r="M1632" s="25">
        <f>IF(J1632&lt;'Параметры ПФ'!$N$7+0.01,E1632*F1632*G1632,ROUNDDOWN('Параметры ПФ'!$N$7/IF(H1632=0,I1632,IF(I1632&gt;H1632,H1632,I1632)),0)*G1632)</f>
        <v>600</v>
      </c>
      <c r="N1632" s="19">
        <f t="shared" si="127"/>
        <v>0</v>
      </c>
      <c r="O1632" s="66" t="b">
        <f t="shared" si="128"/>
        <v>1</v>
      </c>
      <c r="P1632" s="67">
        <f t="shared" si="129"/>
        <v>72</v>
      </c>
    </row>
    <row r="1633" spans="1:16" x14ac:dyDescent="0.45">
      <c r="A1633" s="90" t="s">
        <v>81</v>
      </c>
      <c r="B1633" s="90" t="s">
        <v>1092</v>
      </c>
      <c r="C1633" s="90" t="s">
        <v>1</v>
      </c>
      <c r="D1633" s="91">
        <v>36</v>
      </c>
      <c r="E1633" s="91">
        <v>20</v>
      </c>
      <c r="F1633" s="92">
        <v>2</v>
      </c>
      <c r="G1633" s="92">
        <v>3</v>
      </c>
      <c r="H1633" s="68">
        <f t="array" ref="H1633">INDEX('Нормативные затраты по МЗ'!$C$2:$C$132,MATCH(A1633&amp;C1633,'Нормативные затраты по МЗ'!$A$2:$A$132&amp;'Нормативные затраты по МЗ'!$B$2:$B$132,0))</f>
        <v>114.69</v>
      </c>
      <c r="I1633" s="3">
        <f>HLOOKUP($C1633,'Параметры ПФ'!$F$3:$K$4,2,FALSE)</f>
        <v>155.04</v>
      </c>
      <c r="J1633" s="3">
        <f t="shared" si="125"/>
        <v>4587.6000000000004</v>
      </c>
      <c r="K1633" s="4">
        <f>IF(J1633&lt;'Параметры ПФ'!$N$7+0.01,'Стандартные программы'!J1633,ROUNDDOWN('Параметры ПФ'!$N$7/IF(H1633=0,I1633,IF(I1633&gt;H1633,H1633,I1633)),0)*IF(H1633=0,I1633,IF(I1633&gt;H1633,H1633,I1633)))</f>
        <v>4587.6000000000004</v>
      </c>
      <c r="L1633" s="3">
        <f t="shared" si="126"/>
        <v>13762.8</v>
      </c>
      <c r="M1633" s="25">
        <f>IF(J1633&lt;'Параметры ПФ'!$N$7+0.01,E1633*F1633*G1633,ROUNDDOWN('Параметры ПФ'!$N$7/IF(H1633=0,I1633,IF(I1633&gt;H1633,H1633,I1633)),0)*G1633)</f>
        <v>120</v>
      </c>
      <c r="N1633" s="19">
        <f t="shared" si="127"/>
        <v>0</v>
      </c>
      <c r="O1633" s="66" t="b">
        <f t="shared" si="128"/>
        <v>1</v>
      </c>
      <c r="P1633" s="67">
        <f t="shared" si="129"/>
        <v>72</v>
      </c>
    </row>
    <row r="1634" spans="1:16" x14ac:dyDescent="0.45">
      <c r="A1634" s="90" t="s">
        <v>81</v>
      </c>
      <c r="B1634" s="90" t="s">
        <v>1094</v>
      </c>
      <c r="C1634" s="90" t="s">
        <v>1</v>
      </c>
      <c r="D1634" s="91">
        <v>36</v>
      </c>
      <c r="E1634" s="91">
        <v>20</v>
      </c>
      <c r="F1634" s="92">
        <v>2</v>
      </c>
      <c r="G1634" s="92">
        <v>13</v>
      </c>
      <c r="H1634" s="68">
        <f t="array" ref="H1634">INDEX('Нормативные затраты по МЗ'!$C$2:$C$132,MATCH(A1634&amp;C1634,'Нормативные затраты по МЗ'!$A$2:$A$132&amp;'Нормативные затраты по МЗ'!$B$2:$B$132,0))</f>
        <v>114.69</v>
      </c>
      <c r="I1634" s="3">
        <f>HLOOKUP($C1634,'Параметры ПФ'!$F$3:$K$4,2,FALSE)</f>
        <v>155.04</v>
      </c>
      <c r="J1634" s="3">
        <f t="shared" si="125"/>
        <v>4587.6000000000004</v>
      </c>
      <c r="K1634" s="4">
        <f>IF(J1634&lt;'Параметры ПФ'!$N$7+0.01,'Стандартные программы'!J1634,ROUNDDOWN('Параметры ПФ'!$N$7/IF(H1634=0,I1634,IF(I1634&gt;H1634,H1634,I1634)),0)*IF(H1634=0,I1634,IF(I1634&gt;H1634,H1634,I1634)))</f>
        <v>4587.6000000000004</v>
      </c>
      <c r="L1634" s="3">
        <f t="shared" si="126"/>
        <v>59638.8</v>
      </c>
      <c r="M1634" s="25">
        <f>IF(J1634&lt;'Параметры ПФ'!$N$7+0.01,E1634*F1634*G1634,ROUNDDOWN('Параметры ПФ'!$N$7/IF(H1634=0,I1634,IF(I1634&gt;H1634,H1634,I1634)),0)*G1634)</f>
        <v>520</v>
      </c>
      <c r="N1634" s="19">
        <f t="shared" si="127"/>
        <v>0</v>
      </c>
      <c r="O1634" s="66" t="b">
        <f t="shared" si="128"/>
        <v>1</v>
      </c>
      <c r="P1634" s="67">
        <f t="shared" si="129"/>
        <v>72</v>
      </c>
    </row>
    <row r="1635" spans="1:16" x14ac:dyDescent="0.45">
      <c r="A1635" s="90" t="s">
        <v>81</v>
      </c>
      <c r="B1635" s="90" t="s">
        <v>1096</v>
      </c>
      <c r="C1635" s="90" t="s">
        <v>1</v>
      </c>
      <c r="D1635" s="91">
        <v>36</v>
      </c>
      <c r="E1635" s="91">
        <v>20</v>
      </c>
      <c r="F1635" s="92">
        <v>2</v>
      </c>
      <c r="G1635" s="92">
        <v>13</v>
      </c>
      <c r="H1635" s="68">
        <f t="array" ref="H1635">INDEX('Нормативные затраты по МЗ'!$C$2:$C$132,MATCH(A1635&amp;C1635,'Нормативные затраты по МЗ'!$A$2:$A$132&amp;'Нормативные затраты по МЗ'!$B$2:$B$132,0))</f>
        <v>114.69</v>
      </c>
      <c r="I1635" s="3">
        <f>HLOOKUP($C1635,'Параметры ПФ'!$F$3:$K$4,2,FALSE)</f>
        <v>155.04</v>
      </c>
      <c r="J1635" s="3">
        <f t="shared" si="125"/>
        <v>4587.6000000000004</v>
      </c>
      <c r="K1635" s="4">
        <f>IF(J1635&lt;'Параметры ПФ'!$N$7+0.01,'Стандартные программы'!J1635,ROUNDDOWN('Параметры ПФ'!$N$7/IF(H1635=0,I1635,IF(I1635&gt;H1635,H1635,I1635)),0)*IF(H1635=0,I1635,IF(I1635&gt;H1635,H1635,I1635)))</f>
        <v>4587.6000000000004</v>
      </c>
      <c r="L1635" s="3">
        <f t="shared" si="126"/>
        <v>59638.8</v>
      </c>
      <c r="M1635" s="25">
        <f>IF(J1635&lt;'Параметры ПФ'!$N$7+0.01,E1635*F1635*G1635,ROUNDDOWN('Параметры ПФ'!$N$7/IF(H1635=0,I1635,IF(I1635&gt;H1635,H1635,I1635)),0)*G1635)</f>
        <v>520</v>
      </c>
      <c r="N1635" s="19">
        <f t="shared" si="127"/>
        <v>0</v>
      </c>
      <c r="O1635" s="66" t="b">
        <f t="shared" si="128"/>
        <v>1</v>
      </c>
      <c r="P1635" s="67">
        <f t="shared" si="129"/>
        <v>72</v>
      </c>
    </row>
    <row r="1636" spans="1:16" x14ac:dyDescent="0.45">
      <c r="A1636" s="90" t="s">
        <v>81</v>
      </c>
      <c r="B1636" s="90" t="s">
        <v>1098</v>
      </c>
      <c r="C1636" s="90" t="s">
        <v>1</v>
      </c>
      <c r="D1636" s="91">
        <v>36</v>
      </c>
      <c r="E1636" s="91">
        <v>20</v>
      </c>
      <c r="F1636" s="92">
        <v>2</v>
      </c>
      <c r="G1636" s="92">
        <v>13</v>
      </c>
      <c r="H1636" s="68">
        <f t="array" ref="H1636">INDEX('Нормативные затраты по МЗ'!$C$2:$C$132,MATCH(A1636&amp;C1636,'Нормативные затраты по МЗ'!$A$2:$A$132&amp;'Нормативные затраты по МЗ'!$B$2:$B$132,0))</f>
        <v>114.69</v>
      </c>
      <c r="I1636" s="3">
        <f>HLOOKUP($C1636,'Параметры ПФ'!$F$3:$K$4,2,FALSE)</f>
        <v>155.04</v>
      </c>
      <c r="J1636" s="3">
        <f t="shared" si="125"/>
        <v>4587.6000000000004</v>
      </c>
      <c r="K1636" s="4">
        <f>IF(J1636&lt;'Параметры ПФ'!$N$7+0.01,'Стандартные программы'!J1636,ROUNDDOWN('Параметры ПФ'!$N$7/IF(H1636=0,I1636,IF(I1636&gt;H1636,H1636,I1636)),0)*IF(H1636=0,I1636,IF(I1636&gt;H1636,H1636,I1636)))</f>
        <v>4587.6000000000004</v>
      </c>
      <c r="L1636" s="3">
        <f t="shared" si="126"/>
        <v>59638.8</v>
      </c>
      <c r="M1636" s="25">
        <f>IF(J1636&lt;'Параметры ПФ'!$N$7+0.01,E1636*F1636*G1636,ROUNDDOWN('Параметры ПФ'!$N$7/IF(H1636=0,I1636,IF(I1636&gt;H1636,H1636,I1636)),0)*G1636)</f>
        <v>520</v>
      </c>
      <c r="N1636" s="19">
        <f t="shared" si="127"/>
        <v>0</v>
      </c>
      <c r="O1636" s="66" t="b">
        <f t="shared" si="128"/>
        <v>1</v>
      </c>
      <c r="P1636" s="67">
        <f t="shared" si="129"/>
        <v>72</v>
      </c>
    </row>
    <row r="1637" spans="1:16" x14ac:dyDescent="0.45">
      <c r="A1637" s="90" t="s">
        <v>81</v>
      </c>
      <c r="B1637" s="90" t="s">
        <v>1100</v>
      </c>
      <c r="C1637" s="90" t="s">
        <v>1</v>
      </c>
      <c r="D1637" s="91">
        <v>36</v>
      </c>
      <c r="E1637" s="91">
        <v>20</v>
      </c>
      <c r="F1637" s="92">
        <v>2</v>
      </c>
      <c r="G1637" s="92">
        <v>13</v>
      </c>
      <c r="H1637" s="68">
        <f t="array" ref="H1637">INDEX('Нормативные затраты по МЗ'!$C$2:$C$132,MATCH(A1637&amp;C1637,'Нормативные затраты по МЗ'!$A$2:$A$132&amp;'Нормативные затраты по МЗ'!$B$2:$B$132,0))</f>
        <v>114.69</v>
      </c>
      <c r="I1637" s="3">
        <f>HLOOKUP($C1637,'Параметры ПФ'!$F$3:$K$4,2,FALSE)</f>
        <v>155.04</v>
      </c>
      <c r="J1637" s="3">
        <f t="shared" si="125"/>
        <v>4587.6000000000004</v>
      </c>
      <c r="K1637" s="4">
        <f>IF(J1637&lt;'Параметры ПФ'!$N$7+0.01,'Стандартные программы'!J1637,ROUNDDOWN('Параметры ПФ'!$N$7/IF(H1637=0,I1637,IF(I1637&gt;H1637,H1637,I1637)),0)*IF(H1637=0,I1637,IF(I1637&gt;H1637,H1637,I1637)))</f>
        <v>4587.6000000000004</v>
      </c>
      <c r="L1637" s="3">
        <f t="shared" si="126"/>
        <v>59638.8</v>
      </c>
      <c r="M1637" s="25">
        <f>IF(J1637&lt;'Параметры ПФ'!$N$7+0.01,E1637*F1637*G1637,ROUNDDOWN('Параметры ПФ'!$N$7/IF(H1637=0,I1637,IF(I1637&gt;H1637,H1637,I1637)),0)*G1637)</f>
        <v>520</v>
      </c>
      <c r="N1637" s="19">
        <f t="shared" si="127"/>
        <v>0</v>
      </c>
      <c r="O1637" s="66" t="b">
        <f t="shared" si="128"/>
        <v>1</v>
      </c>
      <c r="P1637" s="67">
        <f t="shared" si="129"/>
        <v>72</v>
      </c>
    </row>
    <row r="1638" spans="1:16" x14ac:dyDescent="0.45">
      <c r="A1638" s="90" t="s">
        <v>81</v>
      </c>
      <c r="B1638" s="90" t="s">
        <v>1102</v>
      </c>
      <c r="C1638" s="90" t="s">
        <v>1</v>
      </c>
      <c r="D1638" s="91">
        <v>36</v>
      </c>
      <c r="E1638" s="91">
        <v>20</v>
      </c>
      <c r="F1638" s="92">
        <v>2</v>
      </c>
      <c r="G1638" s="92">
        <v>15</v>
      </c>
      <c r="H1638" s="68">
        <f t="array" ref="H1638">INDEX('Нормативные затраты по МЗ'!$C$2:$C$132,MATCH(A1638&amp;C1638,'Нормативные затраты по МЗ'!$A$2:$A$132&amp;'Нормативные затраты по МЗ'!$B$2:$B$132,0))</f>
        <v>114.69</v>
      </c>
      <c r="I1638" s="3">
        <f>HLOOKUP($C1638,'Параметры ПФ'!$F$3:$K$4,2,FALSE)</f>
        <v>155.04</v>
      </c>
      <c r="J1638" s="3">
        <f t="shared" si="125"/>
        <v>4587.6000000000004</v>
      </c>
      <c r="K1638" s="4">
        <f>IF(J1638&lt;'Параметры ПФ'!$N$7+0.01,'Стандартные программы'!J1638,ROUNDDOWN('Параметры ПФ'!$N$7/IF(H1638=0,I1638,IF(I1638&gt;H1638,H1638,I1638)),0)*IF(H1638=0,I1638,IF(I1638&gt;H1638,H1638,I1638)))</f>
        <v>4587.6000000000004</v>
      </c>
      <c r="L1638" s="3">
        <f t="shared" si="126"/>
        <v>68814</v>
      </c>
      <c r="M1638" s="25">
        <f>IF(J1638&lt;'Параметры ПФ'!$N$7+0.01,E1638*F1638*G1638,ROUNDDOWN('Параметры ПФ'!$N$7/IF(H1638=0,I1638,IF(I1638&gt;H1638,H1638,I1638)),0)*G1638)</f>
        <v>600</v>
      </c>
      <c r="N1638" s="19">
        <f t="shared" si="127"/>
        <v>0</v>
      </c>
      <c r="O1638" s="66" t="b">
        <f t="shared" si="128"/>
        <v>1</v>
      </c>
      <c r="P1638" s="67">
        <f t="shared" si="129"/>
        <v>72</v>
      </c>
    </row>
    <row r="1639" spans="1:16" x14ac:dyDescent="0.45">
      <c r="A1639" s="90" t="s">
        <v>81</v>
      </c>
      <c r="B1639" s="90" t="s">
        <v>1104</v>
      </c>
      <c r="C1639" s="90" t="s">
        <v>1</v>
      </c>
      <c r="D1639" s="91">
        <v>36</v>
      </c>
      <c r="E1639" s="91">
        <v>20</v>
      </c>
      <c r="F1639" s="92">
        <v>2</v>
      </c>
      <c r="G1639" s="92">
        <v>13</v>
      </c>
      <c r="H1639" s="68">
        <f t="array" ref="H1639">INDEX('Нормативные затраты по МЗ'!$C$2:$C$132,MATCH(A1639&amp;C1639,'Нормативные затраты по МЗ'!$A$2:$A$132&amp;'Нормативные затраты по МЗ'!$B$2:$B$132,0))</f>
        <v>114.69</v>
      </c>
      <c r="I1639" s="3">
        <f>HLOOKUP($C1639,'Параметры ПФ'!$F$3:$K$4,2,FALSE)</f>
        <v>155.04</v>
      </c>
      <c r="J1639" s="3">
        <f t="shared" si="125"/>
        <v>4587.6000000000004</v>
      </c>
      <c r="K1639" s="4">
        <f>IF(J1639&lt;'Параметры ПФ'!$N$7+0.01,'Стандартные программы'!J1639,ROUNDDOWN('Параметры ПФ'!$N$7/IF(H1639=0,I1639,IF(I1639&gt;H1639,H1639,I1639)),0)*IF(H1639=0,I1639,IF(I1639&gt;H1639,H1639,I1639)))</f>
        <v>4587.6000000000004</v>
      </c>
      <c r="L1639" s="3">
        <f t="shared" si="126"/>
        <v>59638.8</v>
      </c>
      <c r="M1639" s="25">
        <f>IF(J1639&lt;'Параметры ПФ'!$N$7+0.01,E1639*F1639*G1639,ROUNDDOWN('Параметры ПФ'!$N$7/IF(H1639=0,I1639,IF(I1639&gt;H1639,H1639,I1639)),0)*G1639)</f>
        <v>520</v>
      </c>
      <c r="N1639" s="19">
        <f t="shared" si="127"/>
        <v>0</v>
      </c>
      <c r="O1639" s="66" t="b">
        <f t="shared" si="128"/>
        <v>1</v>
      </c>
      <c r="P1639" s="67">
        <f t="shared" si="129"/>
        <v>72</v>
      </c>
    </row>
    <row r="1640" spans="1:16" x14ac:dyDescent="0.45">
      <c r="A1640" s="90" t="s">
        <v>81</v>
      </c>
      <c r="B1640" s="90" t="s">
        <v>1106</v>
      </c>
      <c r="C1640" s="90" t="s">
        <v>1</v>
      </c>
      <c r="D1640" s="91">
        <v>36</v>
      </c>
      <c r="E1640" s="91">
        <v>20</v>
      </c>
      <c r="F1640" s="92">
        <v>2</v>
      </c>
      <c r="G1640" s="92">
        <v>15</v>
      </c>
      <c r="H1640" s="68">
        <f t="array" ref="H1640">INDEX('Нормативные затраты по МЗ'!$C$2:$C$132,MATCH(A1640&amp;C1640,'Нормативные затраты по МЗ'!$A$2:$A$132&amp;'Нормативные затраты по МЗ'!$B$2:$B$132,0))</f>
        <v>114.69</v>
      </c>
      <c r="I1640" s="3">
        <f>HLOOKUP($C1640,'Параметры ПФ'!$F$3:$K$4,2,FALSE)</f>
        <v>155.04</v>
      </c>
      <c r="J1640" s="3">
        <f t="shared" si="125"/>
        <v>4587.6000000000004</v>
      </c>
      <c r="K1640" s="4">
        <f>IF(J1640&lt;'Параметры ПФ'!$N$7+0.01,'Стандартные программы'!J1640,ROUNDDOWN('Параметры ПФ'!$N$7/IF(H1640=0,I1640,IF(I1640&gt;H1640,H1640,I1640)),0)*IF(H1640=0,I1640,IF(I1640&gt;H1640,H1640,I1640)))</f>
        <v>4587.6000000000004</v>
      </c>
      <c r="L1640" s="3">
        <f t="shared" si="126"/>
        <v>68814</v>
      </c>
      <c r="M1640" s="25">
        <f>IF(J1640&lt;'Параметры ПФ'!$N$7+0.01,E1640*F1640*G1640,ROUNDDOWN('Параметры ПФ'!$N$7/IF(H1640=0,I1640,IF(I1640&gt;H1640,H1640,I1640)),0)*G1640)</f>
        <v>600</v>
      </c>
      <c r="N1640" s="19">
        <f t="shared" si="127"/>
        <v>0</v>
      </c>
      <c r="O1640" s="66" t="b">
        <f t="shared" si="128"/>
        <v>1</v>
      </c>
      <c r="P1640" s="67">
        <f t="shared" si="129"/>
        <v>72</v>
      </c>
    </row>
    <row r="1641" spans="1:16" x14ac:dyDescent="0.45">
      <c r="A1641" s="90" t="s">
        <v>81</v>
      </c>
      <c r="B1641" s="90" t="s">
        <v>1108</v>
      </c>
      <c r="C1641" s="90" t="s">
        <v>1</v>
      </c>
      <c r="D1641" s="91">
        <v>36</v>
      </c>
      <c r="E1641" s="91">
        <v>20</v>
      </c>
      <c r="F1641" s="92">
        <v>2</v>
      </c>
      <c r="G1641" s="92">
        <v>15</v>
      </c>
      <c r="H1641" s="68">
        <f t="array" ref="H1641">INDEX('Нормативные затраты по МЗ'!$C$2:$C$132,MATCH(A1641&amp;C1641,'Нормативные затраты по МЗ'!$A$2:$A$132&amp;'Нормативные затраты по МЗ'!$B$2:$B$132,0))</f>
        <v>114.69</v>
      </c>
      <c r="I1641" s="3">
        <f>HLOOKUP($C1641,'Параметры ПФ'!$F$3:$K$4,2,FALSE)</f>
        <v>155.04</v>
      </c>
      <c r="J1641" s="3">
        <f t="shared" si="125"/>
        <v>4587.6000000000004</v>
      </c>
      <c r="K1641" s="4">
        <f>IF(J1641&lt;'Параметры ПФ'!$N$7+0.01,'Стандартные программы'!J1641,ROUNDDOWN('Параметры ПФ'!$N$7/IF(H1641=0,I1641,IF(I1641&gt;H1641,H1641,I1641)),0)*IF(H1641=0,I1641,IF(I1641&gt;H1641,H1641,I1641)))</f>
        <v>4587.6000000000004</v>
      </c>
      <c r="L1641" s="3">
        <f t="shared" si="126"/>
        <v>68814</v>
      </c>
      <c r="M1641" s="25">
        <f>IF(J1641&lt;'Параметры ПФ'!$N$7+0.01,E1641*F1641*G1641,ROUNDDOWN('Параметры ПФ'!$N$7/IF(H1641=0,I1641,IF(I1641&gt;H1641,H1641,I1641)),0)*G1641)</f>
        <v>600</v>
      </c>
      <c r="N1641" s="19">
        <f t="shared" si="127"/>
        <v>0</v>
      </c>
      <c r="O1641" s="66" t="b">
        <f t="shared" si="128"/>
        <v>1</v>
      </c>
      <c r="P1641" s="67">
        <f t="shared" si="129"/>
        <v>72</v>
      </c>
    </row>
    <row r="1642" spans="1:16" x14ac:dyDescent="0.45">
      <c r="A1642" s="90" t="s">
        <v>81</v>
      </c>
      <c r="B1642" s="90" t="s">
        <v>1110</v>
      </c>
      <c r="C1642" s="90" t="s">
        <v>1</v>
      </c>
      <c r="D1642" s="91">
        <v>36</v>
      </c>
      <c r="E1642" s="91">
        <v>20</v>
      </c>
      <c r="F1642" s="92">
        <v>2</v>
      </c>
      <c r="G1642" s="92">
        <v>13</v>
      </c>
      <c r="H1642" s="68">
        <f t="array" ref="H1642">INDEX('Нормативные затраты по МЗ'!$C$2:$C$132,MATCH(A1642&amp;C1642,'Нормативные затраты по МЗ'!$A$2:$A$132&amp;'Нормативные затраты по МЗ'!$B$2:$B$132,0))</f>
        <v>114.69</v>
      </c>
      <c r="I1642" s="3">
        <f>HLOOKUP($C1642,'Параметры ПФ'!$F$3:$K$4,2,FALSE)</f>
        <v>155.04</v>
      </c>
      <c r="J1642" s="3">
        <f t="shared" si="125"/>
        <v>4587.6000000000004</v>
      </c>
      <c r="K1642" s="4">
        <f>IF(J1642&lt;'Параметры ПФ'!$N$7+0.01,'Стандартные программы'!J1642,ROUNDDOWN('Параметры ПФ'!$N$7/IF(H1642=0,I1642,IF(I1642&gt;H1642,H1642,I1642)),0)*IF(H1642=0,I1642,IF(I1642&gt;H1642,H1642,I1642)))</f>
        <v>4587.6000000000004</v>
      </c>
      <c r="L1642" s="3">
        <f t="shared" si="126"/>
        <v>59638.8</v>
      </c>
      <c r="M1642" s="25">
        <f>IF(J1642&lt;'Параметры ПФ'!$N$7+0.01,E1642*F1642*G1642,ROUNDDOWN('Параметры ПФ'!$N$7/IF(H1642=0,I1642,IF(I1642&gt;H1642,H1642,I1642)),0)*G1642)</f>
        <v>520</v>
      </c>
      <c r="N1642" s="19">
        <f t="shared" si="127"/>
        <v>0</v>
      </c>
      <c r="O1642" s="66" t="b">
        <f t="shared" si="128"/>
        <v>1</v>
      </c>
      <c r="P1642" s="67">
        <f t="shared" si="129"/>
        <v>72</v>
      </c>
    </row>
    <row r="1643" spans="1:16" x14ac:dyDescent="0.45">
      <c r="A1643" s="90" t="s">
        <v>81</v>
      </c>
      <c r="B1643" s="90" t="s">
        <v>1112</v>
      </c>
      <c r="C1643" s="90" t="s">
        <v>1</v>
      </c>
      <c r="D1643" s="91">
        <v>36</v>
      </c>
      <c r="E1643" s="91">
        <v>20</v>
      </c>
      <c r="F1643" s="92">
        <v>2</v>
      </c>
      <c r="G1643" s="92">
        <v>13</v>
      </c>
      <c r="H1643" s="68">
        <f t="array" ref="H1643">INDEX('Нормативные затраты по МЗ'!$C$2:$C$132,MATCH(A1643&amp;C1643,'Нормативные затраты по МЗ'!$A$2:$A$132&amp;'Нормативные затраты по МЗ'!$B$2:$B$132,0))</f>
        <v>114.69</v>
      </c>
      <c r="I1643" s="3">
        <f>HLOOKUP($C1643,'Параметры ПФ'!$F$3:$K$4,2,FALSE)</f>
        <v>155.04</v>
      </c>
      <c r="J1643" s="3">
        <f t="shared" si="125"/>
        <v>4587.6000000000004</v>
      </c>
      <c r="K1643" s="4">
        <f>IF(J1643&lt;'Параметры ПФ'!$N$7+0.01,'Стандартные программы'!J1643,ROUNDDOWN('Параметры ПФ'!$N$7/IF(H1643=0,I1643,IF(I1643&gt;H1643,H1643,I1643)),0)*IF(H1643=0,I1643,IF(I1643&gt;H1643,H1643,I1643)))</f>
        <v>4587.6000000000004</v>
      </c>
      <c r="L1643" s="3">
        <f t="shared" si="126"/>
        <v>59638.8</v>
      </c>
      <c r="M1643" s="25">
        <f>IF(J1643&lt;'Параметры ПФ'!$N$7+0.01,E1643*F1643*G1643,ROUNDDOWN('Параметры ПФ'!$N$7/IF(H1643=0,I1643,IF(I1643&gt;H1643,H1643,I1643)),0)*G1643)</f>
        <v>520</v>
      </c>
      <c r="N1643" s="19">
        <f t="shared" si="127"/>
        <v>0</v>
      </c>
      <c r="O1643" s="66" t="b">
        <f t="shared" si="128"/>
        <v>1</v>
      </c>
      <c r="P1643" s="67">
        <f t="shared" si="129"/>
        <v>72</v>
      </c>
    </row>
    <row r="1644" spans="1:16" x14ac:dyDescent="0.45">
      <c r="A1644" s="90" t="s">
        <v>81</v>
      </c>
      <c r="B1644" s="90" t="s">
        <v>1114</v>
      </c>
      <c r="C1644" s="90" t="s">
        <v>1</v>
      </c>
      <c r="D1644" s="91">
        <v>36</v>
      </c>
      <c r="E1644" s="91">
        <v>20</v>
      </c>
      <c r="F1644" s="92">
        <v>2</v>
      </c>
      <c r="G1644" s="92">
        <v>13</v>
      </c>
      <c r="H1644" s="68">
        <f t="array" ref="H1644">INDEX('Нормативные затраты по МЗ'!$C$2:$C$132,MATCH(A1644&amp;C1644,'Нормативные затраты по МЗ'!$A$2:$A$132&amp;'Нормативные затраты по МЗ'!$B$2:$B$132,0))</f>
        <v>114.69</v>
      </c>
      <c r="I1644" s="3">
        <f>HLOOKUP($C1644,'Параметры ПФ'!$F$3:$K$4,2,FALSE)</f>
        <v>155.04</v>
      </c>
      <c r="J1644" s="3">
        <f t="shared" si="125"/>
        <v>4587.6000000000004</v>
      </c>
      <c r="K1644" s="4">
        <f>IF(J1644&lt;'Параметры ПФ'!$N$7+0.01,'Стандартные программы'!J1644,ROUNDDOWN('Параметры ПФ'!$N$7/IF(H1644=0,I1644,IF(I1644&gt;H1644,H1644,I1644)),0)*IF(H1644=0,I1644,IF(I1644&gt;H1644,H1644,I1644)))</f>
        <v>4587.6000000000004</v>
      </c>
      <c r="L1644" s="3">
        <f t="shared" si="126"/>
        <v>59638.8</v>
      </c>
      <c r="M1644" s="25">
        <f>IF(J1644&lt;'Параметры ПФ'!$N$7+0.01,E1644*F1644*G1644,ROUNDDOWN('Параметры ПФ'!$N$7/IF(H1644=0,I1644,IF(I1644&gt;H1644,H1644,I1644)),0)*G1644)</f>
        <v>520</v>
      </c>
      <c r="N1644" s="19">
        <f t="shared" si="127"/>
        <v>0</v>
      </c>
      <c r="O1644" s="66" t="b">
        <f t="shared" si="128"/>
        <v>1</v>
      </c>
      <c r="P1644" s="67">
        <f t="shared" si="129"/>
        <v>72</v>
      </c>
    </row>
    <row r="1645" spans="1:16" x14ac:dyDescent="0.45">
      <c r="A1645" s="90" t="s">
        <v>81</v>
      </c>
      <c r="B1645" s="90" t="s">
        <v>1116</v>
      </c>
      <c r="C1645" s="90" t="s">
        <v>1</v>
      </c>
      <c r="D1645" s="91">
        <v>36</v>
      </c>
      <c r="E1645" s="91">
        <v>20</v>
      </c>
      <c r="F1645" s="92">
        <v>2</v>
      </c>
      <c r="G1645" s="92">
        <v>13</v>
      </c>
      <c r="H1645" s="68">
        <f t="array" ref="H1645">INDEX('Нормативные затраты по МЗ'!$C$2:$C$132,MATCH(A1645&amp;C1645,'Нормативные затраты по МЗ'!$A$2:$A$132&amp;'Нормативные затраты по МЗ'!$B$2:$B$132,0))</f>
        <v>114.69</v>
      </c>
      <c r="I1645" s="3">
        <f>HLOOKUP($C1645,'Параметры ПФ'!$F$3:$K$4,2,FALSE)</f>
        <v>155.04</v>
      </c>
      <c r="J1645" s="3">
        <f t="shared" si="125"/>
        <v>4587.6000000000004</v>
      </c>
      <c r="K1645" s="4">
        <f>IF(J1645&lt;'Параметры ПФ'!$N$7+0.01,'Стандартные программы'!J1645,ROUNDDOWN('Параметры ПФ'!$N$7/IF(H1645=0,I1645,IF(I1645&gt;H1645,H1645,I1645)),0)*IF(H1645=0,I1645,IF(I1645&gt;H1645,H1645,I1645)))</f>
        <v>4587.6000000000004</v>
      </c>
      <c r="L1645" s="3">
        <f t="shared" si="126"/>
        <v>59638.8</v>
      </c>
      <c r="M1645" s="25">
        <f>IF(J1645&lt;'Параметры ПФ'!$N$7+0.01,E1645*F1645*G1645,ROUNDDOWN('Параметры ПФ'!$N$7/IF(H1645=0,I1645,IF(I1645&gt;H1645,H1645,I1645)),0)*G1645)</f>
        <v>520</v>
      </c>
      <c r="N1645" s="19">
        <f t="shared" si="127"/>
        <v>0</v>
      </c>
      <c r="O1645" s="66" t="b">
        <f t="shared" si="128"/>
        <v>1</v>
      </c>
      <c r="P1645" s="67">
        <f t="shared" si="129"/>
        <v>72</v>
      </c>
    </row>
    <row r="1646" spans="1:16" x14ac:dyDescent="0.45">
      <c r="A1646" s="90" t="s">
        <v>81</v>
      </c>
      <c r="B1646" s="90" t="s">
        <v>1118</v>
      </c>
      <c r="C1646" s="90" t="s">
        <v>1</v>
      </c>
      <c r="D1646" s="91">
        <v>36</v>
      </c>
      <c r="E1646" s="91">
        <v>20</v>
      </c>
      <c r="F1646" s="92">
        <v>2</v>
      </c>
      <c r="G1646" s="92">
        <v>13</v>
      </c>
      <c r="H1646" s="68">
        <f t="array" ref="H1646">INDEX('Нормативные затраты по МЗ'!$C$2:$C$132,MATCH(A1646&amp;C1646,'Нормативные затраты по МЗ'!$A$2:$A$132&amp;'Нормативные затраты по МЗ'!$B$2:$B$132,0))</f>
        <v>114.69</v>
      </c>
      <c r="I1646" s="3">
        <f>HLOOKUP($C1646,'Параметры ПФ'!$F$3:$K$4,2,FALSE)</f>
        <v>155.04</v>
      </c>
      <c r="J1646" s="3">
        <f t="shared" si="125"/>
        <v>4587.6000000000004</v>
      </c>
      <c r="K1646" s="4">
        <f>IF(J1646&lt;'Параметры ПФ'!$N$7+0.01,'Стандартные программы'!J1646,ROUNDDOWN('Параметры ПФ'!$N$7/IF(H1646=0,I1646,IF(I1646&gt;H1646,H1646,I1646)),0)*IF(H1646=0,I1646,IF(I1646&gt;H1646,H1646,I1646)))</f>
        <v>4587.6000000000004</v>
      </c>
      <c r="L1646" s="3">
        <f t="shared" si="126"/>
        <v>59638.8</v>
      </c>
      <c r="M1646" s="25">
        <f>IF(J1646&lt;'Параметры ПФ'!$N$7+0.01,E1646*F1646*G1646,ROUNDDOWN('Параметры ПФ'!$N$7/IF(H1646=0,I1646,IF(I1646&gt;H1646,H1646,I1646)),0)*G1646)</f>
        <v>520</v>
      </c>
      <c r="N1646" s="19">
        <f t="shared" si="127"/>
        <v>0</v>
      </c>
      <c r="O1646" s="66" t="b">
        <f t="shared" si="128"/>
        <v>1</v>
      </c>
      <c r="P1646" s="67">
        <f t="shared" si="129"/>
        <v>72</v>
      </c>
    </row>
    <row r="1647" spans="1:16" x14ac:dyDescent="0.45">
      <c r="A1647" s="90" t="s">
        <v>81</v>
      </c>
      <c r="B1647" s="90" t="s">
        <v>1120</v>
      </c>
      <c r="C1647" s="90" t="s">
        <v>1</v>
      </c>
      <c r="D1647" s="91">
        <v>36</v>
      </c>
      <c r="E1647" s="91">
        <v>20</v>
      </c>
      <c r="F1647" s="92">
        <v>2</v>
      </c>
      <c r="G1647" s="92">
        <v>13</v>
      </c>
      <c r="H1647" s="68">
        <f t="array" ref="H1647">INDEX('Нормативные затраты по МЗ'!$C$2:$C$132,MATCH(A1647&amp;C1647,'Нормативные затраты по МЗ'!$A$2:$A$132&amp;'Нормативные затраты по МЗ'!$B$2:$B$132,0))</f>
        <v>114.69</v>
      </c>
      <c r="I1647" s="3">
        <f>HLOOKUP($C1647,'Параметры ПФ'!$F$3:$K$4,2,FALSE)</f>
        <v>155.04</v>
      </c>
      <c r="J1647" s="3">
        <f t="shared" si="125"/>
        <v>4587.6000000000004</v>
      </c>
      <c r="K1647" s="4">
        <f>IF(J1647&lt;'Параметры ПФ'!$N$7+0.01,'Стандартные программы'!J1647,ROUNDDOWN('Параметры ПФ'!$N$7/IF(H1647=0,I1647,IF(I1647&gt;H1647,H1647,I1647)),0)*IF(H1647=0,I1647,IF(I1647&gt;H1647,H1647,I1647)))</f>
        <v>4587.6000000000004</v>
      </c>
      <c r="L1647" s="3">
        <f t="shared" si="126"/>
        <v>59638.8</v>
      </c>
      <c r="M1647" s="25">
        <f>IF(J1647&lt;'Параметры ПФ'!$N$7+0.01,E1647*F1647*G1647,ROUNDDOWN('Параметры ПФ'!$N$7/IF(H1647=0,I1647,IF(I1647&gt;H1647,H1647,I1647)),0)*G1647)</f>
        <v>520</v>
      </c>
      <c r="N1647" s="19">
        <f t="shared" si="127"/>
        <v>0</v>
      </c>
      <c r="O1647" s="66" t="b">
        <f t="shared" si="128"/>
        <v>1</v>
      </c>
      <c r="P1647" s="67">
        <f t="shared" si="129"/>
        <v>72</v>
      </c>
    </row>
    <row r="1648" spans="1:16" x14ac:dyDescent="0.45">
      <c r="A1648" s="90" t="s">
        <v>81</v>
      </c>
      <c r="B1648" s="90" t="s">
        <v>2372</v>
      </c>
      <c r="C1648" s="90" t="s">
        <v>1</v>
      </c>
      <c r="D1648" s="91">
        <v>36</v>
      </c>
      <c r="E1648" s="91">
        <v>20</v>
      </c>
      <c r="F1648" s="92">
        <v>2</v>
      </c>
      <c r="G1648" s="92">
        <v>13</v>
      </c>
      <c r="H1648" s="68">
        <f t="array" ref="H1648">INDEX('Нормативные затраты по МЗ'!$C$2:$C$132,MATCH(A1648&amp;C1648,'Нормативные затраты по МЗ'!$A$2:$A$132&amp;'Нормативные затраты по МЗ'!$B$2:$B$132,0))</f>
        <v>114.69</v>
      </c>
      <c r="I1648" s="3">
        <f>HLOOKUP($C1648,'Параметры ПФ'!$F$3:$K$4,2,FALSE)</f>
        <v>155.04</v>
      </c>
      <c r="J1648" s="3">
        <f t="shared" si="125"/>
        <v>4587.6000000000004</v>
      </c>
      <c r="K1648" s="4">
        <f>IF(J1648&lt;'Параметры ПФ'!$N$7+0.01,'Стандартные программы'!J1648,ROUNDDOWN('Параметры ПФ'!$N$7/IF(H1648=0,I1648,IF(I1648&gt;H1648,H1648,I1648)),0)*IF(H1648=0,I1648,IF(I1648&gt;H1648,H1648,I1648)))</f>
        <v>4587.6000000000004</v>
      </c>
      <c r="L1648" s="3">
        <f t="shared" si="126"/>
        <v>59638.8</v>
      </c>
      <c r="M1648" s="25">
        <f>IF(J1648&lt;'Параметры ПФ'!$N$7+0.01,E1648*F1648*G1648,ROUNDDOWN('Параметры ПФ'!$N$7/IF(H1648=0,I1648,IF(I1648&gt;H1648,H1648,I1648)),0)*G1648)</f>
        <v>520</v>
      </c>
      <c r="N1648" s="19">
        <f t="shared" si="127"/>
        <v>0</v>
      </c>
      <c r="O1648" s="66" t="b">
        <f t="shared" si="128"/>
        <v>1</v>
      </c>
      <c r="P1648" s="67">
        <f t="shared" si="129"/>
        <v>72</v>
      </c>
    </row>
    <row r="1649" spans="1:16" x14ac:dyDescent="0.45">
      <c r="A1649" s="90" t="s">
        <v>81</v>
      </c>
      <c r="B1649" s="90" t="s">
        <v>2373</v>
      </c>
      <c r="C1649" s="90" t="s">
        <v>1</v>
      </c>
      <c r="D1649" s="91">
        <v>36</v>
      </c>
      <c r="E1649" s="91">
        <v>20</v>
      </c>
      <c r="F1649" s="92">
        <v>2</v>
      </c>
      <c r="G1649" s="92">
        <v>13</v>
      </c>
      <c r="H1649" s="68">
        <f t="array" ref="H1649">INDEX('Нормативные затраты по МЗ'!$C$2:$C$132,MATCH(A1649&amp;C1649,'Нормативные затраты по МЗ'!$A$2:$A$132&amp;'Нормативные затраты по МЗ'!$B$2:$B$132,0))</f>
        <v>114.69</v>
      </c>
      <c r="I1649" s="3">
        <f>HLOOKUP($C1649,'Параметры ПФ'!$F$3:$K$4,2,FALSE)</f>
        <v>155.04</v>
      </c>
      <c r="J1649" s="3">
        <f t="shared" si="125"/>
        <v>4587.6000000000004</v>
      </c>
      <c r="K1649" s="4">
        <f>IF(J1649&lt;'Параметры ПФ'!$N$7+0.01,'Стандартные программы'!J1649,ROUNDDOWN('Параметры ПФ'!$N$7/IF(H1649=0,I1649,IF(I1649&gt;H1649,H1649,I1649)),0)*IF(H1649=0,I1649,IF(I1649&gt;H1649,H1649,I1649)))</f>
        <v>4587.6000000000004</v>
      </c>
      <c r="L1649" s="3">
        <f t="shared" si="126"/>
        <v>59638.8</v>
      </c>
      <c r="M1649" s="25">
        <f>IF(J1649&lt;'Параметры ПФ'!$N$7+0.01,E1649*F1649*G1649,ROUNDDOWN('Параметры ПФ'!$N$7/IF(H1649=0,I1649,IF(I1649&gt;H1649,H1649,I1649)),0)*G1649)</f>
        <v>520</v>
      </c>
      <c r="N1649" s="19">
        <f t="shared" si="127"/>
        <v>0</v>
      </c>
      <c r="O1649" s="66" t="b">
        <f t="shared" si="128"/>
        <v>1</v>
      </c>
      <c r="P1649" s="67">
        <f t="shared" si="129"/>
        <v>72</v>
      </c>
    </row>
    <row r="1650" spans="1:16" x14ac:dyDescent="0.45">
      <c r="A1650" s="90" t="s">
        <v>81</v>
      </c>
      <c r="B1650" s="90" t="s">
        <v>1124</v>
      </c>
      <c r="C1650" s="90" t="s">
        <v>1</v>
      </c>
      <c r="D1650" s="91">
        <v>36</v>
      </c>
      <c r="E1650" s="91">
        <v>20</v>
      </c>
      <c r="F1650" s="92">
        <v>2</v>
      </c>
      <c r="G1650" s="92">
        <v>13</v>
      </c>
      <c r="H1650" s="68">
        <f t="array" ref="H1650">INDEX('Нормативные затраты по МЗ'!$C$2:$C$132,MATCH(A1650&amp;C1650,'Нормативные затраты по МЗ'!$A$2:$A$132&amp;'Нормативные затраты по МЗ'!$B$2:$B$132,0))</f>
        <v>114.69</v>
      </c>
      <c r="I1650" s="3">
        <f>HLOOKUP($C1650,'Параметры ПФ'!$F$3:$K$4,2,FALSE)</f>
        <v>155.04</v>
      </c>
      <c r="J1650" s="3">
        <f t="shared" si="125"/>
        <v>4587.6000000000004</v>
      </c>
      <c r="K1650" s="4">
        <f>IF(J1650&lt;'Параметры ПФ'!$N$7+0.01,'Стандартные программы'!J1650,ROUNDDOWN('Параметры ПФ'!$N$7/IF(H1650=0,I1650,IF(I1650&gt;H1650,H1650,I1650)),0)*IF(H1650=0,I1650,IF(I1650&gt;H1650,H1650,I1650)))</f>
        <v>4587.6000000000004</v>
      </c>
      <c r="L1650" s="3">
        <f t="shared" si="126"/>
        <v>59638.8</v>
      </c>
      <c r="M1650" s="25">
        <f>IF(J1650&lt;'Параметры ПФ'!$N$7+0.01,E1650*F1650*G1650,ROUNDDOWN('Параметры ПФ'!$N$7/IF(H1650=0,I1650,IF(I1650&gt;H1650,H1650,I1650)),0)*G1650)</f>
        <v>520</v>
      </c>
      <c r="N1650" s="19">
        <f t="shared" si="127"/>
        <v>0</v>
      </c>
      <c r="O1650" s="66" t="b">
        <f t="shared" si="128"/>
        <v>1</v>
      </c>
      <c r="P1650" s="67">
        <f t="shared" si="129"/>
        <v>72</v>
      </c>
    </row>
    <row r="1651" spans="1:16" x14ac:dyDescent="0.45">
      <c r="A1651" s="90" t="s">
        <v>81</v>
      </c>
      <c r="B1651" s="90" t="s">
        <v>1126</v>
      </c>
      <c r="C1651" s="90" t="s">
        <v>1</v>
      </c>
      <c r="D1651" s="91">
        <v>36</v>
      </c>
      <c r="E1651" s="91">
        <v>20</v>
      </c>
      <c r="F1651" s="92">
        <v>2</v>
      </c>
      <c r="G1651" s="92">
        <v>13</v>
      </c>
      <c r="H1651" s="68">
        <f t="array" ref="H1651">INDEX('Нормативные затраты по МЗ'!$C$2:$C$132,MATCH(A1651&amp;C1651,'Нормативные затраты по МЗ'!$A$2:$A$132&amp;'Нормативные затраты по МЗ'!$B$2:$B$132,0))</f>
        <v>114.69</v>
      </c>
      <c r="I1651" s="3">
        <f>HLOOKUP($C1651,'Параметры ПФ'!$F$3:$K$4,2,FALSE)</f>
        <v>155.04</v>
      </c>
      <c r="J1651" s="3">
        <f t="shared" si="125"/>
        <v>4587.6000000000004</v>
      </c>
      <c r="K1651" s="4">
        <f>IF(J1651&lt;'Параметры ПФ'!$N$7+0.01,'Стандартные программы'!J1651,ROUNDDOWN('Параметры ПФ'!$N$7/IF(H1651=0,I1651,IF(I1651&gt;H1651,H1651,I1651)),0)*IF(H1651=0,I1651,IF(I1651&gt;H1651,H1651,I1651)))</f>
        <v>4587.6000000000004</v>
      </c>
      <c r="L1651" s="3">
        <f t="shared" si="126"/>
        <v>59638.8</v>
      </c>
      <c r="M1651" s="25">
        <f>IF(J1651&lt;'Параметры ПФ'!$N$7+0.01,E1651*F1651*G1651,ROUNDDOWN('Параметры ПФ'!$N$7/IF(H1651=0,I1651,IF(I1651&gt;H1651,H1651,I1651)),0)*G1651)</f>
        <v>520</v>
      </c>
      <c r="N1651" s="19">
        <f t="shared" si="127"/>
        <v>0</v>
      </c>
      <c r="O1651" s="66" t="b">
        <f t="shared" si="128"/>
        <v>1</v>
      </c>
      <c r="P1651" s="67">
        <f t="shared" si="129"/>
        <v>72</v>
      </c>
    </row>
    <row r="1652" spans="1:16" x14ac:dyDescent="0.45">
      <c r="A1652" s="90" t="s">
        <v>81</v>
      </c>
      <c r="B1652" s="90" t="s">
        <v>2374</v>
      </c>
      <c r="C1652" s="90" t="s">
        <v>1</v>
      </c>
      <c r="D1652" s="91">
        <v>36</v>
      </c>
      <c r="E1652" s="91">
        <v>20</v>
      </c>
      <c r="F1652" s="92">
        <v>2</v>
      </c>
      <c r="G1652" s="92">
        <v>13</v>
      </c>
      <c r="H1652" s="68">
        <f t="array" ref="H1652">INDEX('Нормативные затраты по МЗ'!$C$2:$C$132,MATCH(A1652&amp;C1652,'Нормативные затраты по МЗ'!$A$2:$A$132&amp;'Нормативные затраты по МЗ'!$B$2:$B$132,0))</f>
        <v>114.69</v>
      </c>
      <c r="I1652" s="3">
        <f>HLOOKUP($C1652,'Параметры ПФ'!$F$3:$K$4,2,FALSE)</f>
        <v>155.04</v>
      </c>
      <c r="J1652" s="3">
        <f t="shared" si="125"/>
        <v>4587.6000000000004</v>
      </c>
      <c r="K1652" s="4">
        <f>IF(J1652&lt;'Параметры ПФ'!$N$7+0.01,'Стандартные программы'!J1652,ROUNDDOWN('Параметры ПФ'!$N$7/IF(H1652=0,I1652,IF(I1652&gt;H1652,H1652,I1652)),0)*IF(H1652=0,I1652,IF(I1652&gt;H1652,H1652,I1652)))</f>
        <v>4587.6000000000004</v>
      </c>
      <c r="L1652" s="3">
        <f t="shared" si="126"/>
        <v>59638.8</v>
      </c>
      <c r="M1652" s="25">
        <f>IF(J1652&lt;'Параметры ПФ'!$N$7+0.01,E1652*F1652*G1652,ROUNDDOWN('Параметры ПФ'!$N$7/IF(H1652=0,I1652,IF(I1652&gt;H1652,H1652,I1652)),0)*G1652)</f>
        <v>520</v>
      </c>
      <c r="N1652" s="19">
        <f t="shared" si="127"/>
        <v>0</v>
      </c>
      <c r="O1652" s="66" t="b">
        <f t="shared" si="128"/>
        <v>1</v>
      </c>
      <c r="P1652" s="67">
        <f t="shared" si="129"/>
        <v>72</v>
      </c>
    </row>
    <row r="1653" spans="1:16" x14ac:dyDescent="0.45">
      <c r="A1653" s="90" t="s">
        <v>81</v>
      </c>
      <c r="B1653" s="90" t="s">
        <v>2375</v>
      </c>
      <c r="C1653" s="90" t="s">
        <v>1</v>
      </c>
      <c r="D1653" s="91">
        <v>36</v>
      </c>
      <c r="E1653" s="91">
        <v>20</v>
      </c>
      <c r="F1653" s="92">
        <v>2</v>
      </c>
      <c r="G1653" s="92">
        <v>13</v>
      </c>
      <c r="H1653" s="68">
        <f t="array" ref="H1653">INDEX('Нормативные затраты по МЗ'!$C$2:$C$132,MATCH(A1653&amp;C1653,'Нормативные затраты по МЗ'!$A$2:$A$132&amp;'Нормативные затраты по МЗ'!$B$2:$B$132,0))</f>
        <v>114.69</v>
      </c>
      <c r="I1653" s="3">
        <f>HLOOKUP($C1653,'Параметры ПФ'!$F$3:$K$4,2,FALSE)</f>
        <v>155.04</v>
      </c>
      <c r="J1653" s="3">
        <f t="shared" si="125"/>
        <v>4587.6000000000004</v>
      </c>
      <c r="K1653" s="4">
        <f>IF(J1653&lt;'Параметры ПФ'!$N$7+0.01,'Стандартные программы'!J1653,ROUNDDOWN('Параметры ПФ'!$N$7/IF(H1653=0,I1653,IF(I1653&gt;H1653,H1653,I1653)),0)*IF(H1653=0,I1653,IF(I1653&gt;H1653,H1653,I1653)))</f>
        <v>4587.6000000000004</v>
      </c>
      <c r="L1653" s="3">
        <f t="shared" si="126"/>
        <v>59638.8</v>
      </c>
      <c r="M1653" s="25">
        <f>IF(J1653&lt;'Параметры ПФ'!$N$7+0.01,E1653*F1653*G1653,ROUNDDOWN('Параметры ПФ'!$N$7/IF(H1653=0,I1653,IF(I1653&gt;H1653,H1653,I1653)),0)*G1653)</f>
        <v>520</v>
      </c>
      <c r="N1653" s="19">
        <f t="shared" si="127"/>
        <v>0</v>
      </c>
      <c r="O1653" s="66" t="b">
        <f t="shared" si="128"/>
        <v>1</v>
      </c>
      <c r="P1653" s="67">
        <f t="shared" si="129"/>
        <v>72</v>
      </c>
    </row>
    <row r="1654" spans="1:16" x14ac:dyDescent="0.45">
      <c r="A1654" s="90" t="s">
        <v>81</v>
      </c>
      <c r="B1654" s="90" t="s">
        <v>1130</v>
      </c>
      <c r="C1654" s="90" t="s">
        <v>1</v>
      </c>
      <c r="D1654" s="91">
        <v>36</v>
      </c>
      <c r="E1654" s="91">
        <v>20</v>
      </c>
      <c r="F1654" s="92">
        <v>2</v>
      </c>
      <c r="G1654" s="92">
        <v>15</v>
      </c>
      <c r="H1654" s="68">
        <f t="array" ref="H1654">INDEX('Нормативные затраты по МЗ'!$C$2:$C$132,MATCH(A1654&amp;C1654,'Нормативные затраты по МЗ'!$A$2:$A$132&amp;'Нормативные затраты по МЗ'!$B$2:$B$132,0))</f>
        <v>114.69</v>
      </c>
      <c r="I1654" s="3">
        <f>HLOOKUP($C1654,'Параметры ПФ'!$F$3:$K$4,2,FALSE)</f>
        <v>155.04</v>
      </c>
      <c r="J1654" s="3">
        <f t="shared" si="125"/>
        <v>4587.6000000000004</v>
      </c>
      <c r="K1654" s="4">
        <f>IF(J1654&lt;'Параметры ПФ'!$N$7+0.01,'Стандартные программы'!J1654,ROUNDDOWN('Параметры ПФ'!$N$7/IF(H1654=0,I1654,IF(I1654&gt;H1654,H1654,I1654)),0)*IF(H1654=0,I1654,IF(I1654&gt;H1654,H1654,I1654)))</f>
        <v>4587.6000000000004</v>
      </c>
      <c r="L1654" s="3">
        <f t="shared" si="126"/>
        <v>68814</v>
      </c>
      <c r="M1654" s="25">
        <f>IF(J1654&lt;'Параметры ПФ'!$N$7+0.01,E1654*F1654*G1654,ROUNDDOWN('Параметры ПФ'!$N$7/IF(H1654=0,I1654,IF(I1654&gt;H1654,H1654,I1654)),0)*G1654)</f>
        <v>600</v>
      </c>
      <c r="N1654" s="19">
        <f t="shared" si="127"/>
        <v>0</v>
      </c>
      <c r="O1654" s="66" t="b">
        <f t="shared" si="128"/>
        <v>1</v>
      </c>
      <c r="P1654" s="67">
        <f t="shared" si="129"/>
        <v>72</v>
      </c>
    </row>
    <row r="1655" spans="1:16" x14ac:dyDescent="0.45">
      <c r="A1655" s="90" t="s">
        <v>81</v>
      </c>
      <c r="B1655" s="90" t="s">
        <v>1132</v>
      </c>
      <c r="C1655" s="90" t="s">
        <v>1</v>
      </c>
      <c r="D1655" s="91">
        <v>36</v>
      </c>
      <c r="E1655" s="91">
        <v>20</v>
      </c>
      <c r="F1655" s="92">
        <v>2</v>
      </c>
      <c r="G1655" s="92">
        <v>13</v>
      </c>
      <c r="H1655" s="68">
        <f t="array" ref="H1655">INDEX('Нормативные затраты по МЗ'!$C$2:$C$132,MATCH(A1655&amp;C1655,'Нормативные затраты по МЗ'!$A$2:$A$132&amp;'Нормативные затраты по МЗ'!$B$2:$B$132,0))</f>
        <v>114.69</v>
      </c>
      <c r="I1655" s="3">
        <f>HLOOKUP($C1655,'Параметры ПФ'!$F$3:$K$4,2,FALSE)</f>
        <v>155.04</v>
      </c>
      <c r="J1655" s="3">
        <f t="shared" si="125"/>
        <v>4587.6000000000004</v>
      </c>
      <c r="K1655" s="4">
        <f>IF(J1655&lt;'Параметры ПФ'!$N$7+0.01,'Стандартные программы'!J1655,ROUNDDOWN('Параметры ПФ'!$N$7/IF(H1655=0,I1655,IF(I1655&gt;H1655,H1655,I1655)),0)*IF(H1655=0,I1655,IF(I1655&gt;H1655,H1655,I1655)))</f>
        <v>4587.6000000000004</v>
      </c>
      <c r="L1655" s="3">
        <f t="shared" si="126"/>
        <v>59638.8</v>
      </c>
      <c r="M1655" s="25">
        <f>IF(J1655&lt;'Параметры ПФ'!$N$7+0.01,E1655*F1655*G1655,ROUNDDOWN('Параметры ПФ'!$N$7/IF(H1655=0,I1655,IF(I1655&gt;H1655,H1655,I1655)),0)*G1655)</f>
        <v>520</v>
      </c>
      <c r="N1655" s="19">
        <f t="shared" si="127"/>
        <v>0</v>
      </c>
      <c r="O1655" s="66" t="b">
        <f t="shared" si="128"/>
        <v>1</v>
      </c>
      <c r="P1655" s="67">
        <f t="shared" si="129"/>
        <v>72</v>
      </c>
    </row>
    <row r="1656" spans="1:16" x14ac:dyDescent="0.45">
      <c r="A1656" s="90" t="s">
        <v>81</v>
      </c>
      <c r="B1656" s="90" t="s">
        <v>1134</v>
      </c>
      <c r="C1656" s="90" t="s">
        <v>1</v>
      </c>
      <c r="D1656" s="91">
        <v>36</v>
      </c>
      <c r="E1656" s="91">
        <v>20</v>
      </c>
      <c r="F1656" s="92">
        <v>2</v>
      </c>
      <c r="G1656" s="92">
        <v>13</v>
      </c>
      <c r="H1656" s="68">
        <f t="array" ref="H1656">INDEX('Нормативные затраты по МЗ'!$C$2:$C$132,MATCH(A1656&amp;C1656,'Нормативные затраты по МЗ'!$A$2:$A$132&amp;'Нормативные затраты по МЗ'!$B$2:$B$132,0))</f>
        <v>114.69</v>
      </c>
      <c r="I1656" s="3">
        <f>HLOOKUP($C1656,'Параметры ПФ'!$F$3:$K$4,2,FALSE)</f>
        <v>155.04</v>
      </c>
      <c r="J1656" s="3">
        <f t="shared" si="125"/>
        <v>4587.6000000000004</v>
      </c>
      <c r="K1656" s="4">
        <f>IF(J1656&lt;'Параметры ПФ'!$N$7+0.01,'Стандартные программы'!J1656,ROUNDDOWN('Параметры ПФ'!$N$7/IF(H1656=0,I1656,IF(I1656&gt;H1656,H1656,I1656)),0)*IF(H1656=0,I1656,IF(I1656&gt;H1656,H1656,I1656)))</f>
        <v>4587.6000000000004</v>
      </c>
      <c r="L1656" s="3">
        <f t="shared" si="126"/>
        <v>59638.8</v>
      </c>
      <c r="M1656" s="25">
        <f>IF(J1656&lt;'Параметры ПФ'!$N$7+0.01,E1656*F1656*G1656,ROUNDDOWN('Параметры ПФ'!$N$7/IF(H1656=0,I1656,IF(I1656&gt;H1656,H1656,I1656)),0)*G1656)</f>
        <v>520</v>
      </c>
      <c r="N1656" s="19">
        <f t="shared" si="127"/>
        <v>0</v>
      </c>
      <c r="O1656" s="66" t="b">
        <f t="shared" si="128"/>
        <v>1</v>
      </c>
      <c r="P1656" s="67">
        <f t="shared" si="129"/>
        <v>72</v>
      </c>
    </row>
    <row r="1657" spans="1:16" x14ac:dyDescent="0.45">
      <c r="A1657" s="90" t="s">
        <v>81</v>
      </c>
      <c r="B1657" s="90" t="s">
        <v>2376</v>
      </c>
      <c r="C1657" s="90" t="s">
        <v>1</v>
      </c>
      <c r="D1657" s="91">
        <v>36</v>
      </c>
      <c r="E1657" s="91">
        <v>20</v>
      </c>
      <c r="F1657" s="92">
        <v>2</v>
      </c>
      <c r="G1657" s="92">
        <v>15</v>
      </c>
      <c r="H1657" s="68">
        <f t="array" ref="H1657">INDEX('Нормативные затраты по МЗ'!$C$2:$C$132,MATCH(A1657&amp;C1657,'Нормативные затраты по МЗ'!$A$2:$A$132&amp;'Нормативные затраты по МЗ'!$B$2:$B$132,0))</f>
        <v>114.69</v>
      </c>
      <c r="I1657" s="3">
        <f>HLOOKUP($C1657,'Параметры ПФ'!$F$3:$K$4,2,FALSE)</f>
        <v>155.04</v>
      </c>
      <c r="J1657" s="3">
        <f t="shared" si="125"/>
        <v>4587.6000000000004</v>
      </c>
      <c r="K1657" s="4">
        <f>IF(J1657&lt;'Параметры ПФ'!$N$7+0.01,'Стандартные программы'!J1657,ROUNDDOWN('Параметры ПФ'!$N$7/IF(H1657=0,I1657,IF(I1657&gt;H1657,H1657,I1657)),0)*IF(H1657=0,I1657,IF(I1657&gt;H1657,H1657,I1657)))</f>
        <v>4587.6000000000004</v>
      </c>
      <c r="L1657" s="3">
        <f t="shared" si="126"/>
        <v>68814</v>
      </c>
      <c r="M1657" s="25">
        <f>IF(J1657&lt;'Параметры ПФ'!$N$7+0.01,E1657*F1657*G1657,ROUNDDOWN('Параметры ПФ'!$N$7/IF(H1657=0,I1657,IF(I1657&gt;H1657,H1657,I1657)),0)*G1657)</f>
        <v>600</v>
      </c>
      <c r="N1657" s="19">
        <f t="shared" si="127"/>
        <v>0</v>
      </c>
      <c r="O1657" s="66" t="b">
        <f t="shared" si="128"/>
        <v>1</v>
      </c>
      <c r="P1657" s="67">
        <f t="shared" si="129"/>
        <v>72</v>
      </c>
    </row>
    <row r="1658" spans="1:16" x14ac:dyDescent="0.45">
      <c r="A1658" s="90" t="s">
        <v>81</v>
      </c>
      <c r="B1658" s="90" t="s">
        <v>1137</v>
      </c>
      <c r="C1658" s="90" t="s">
        <v>1</v>
      </c>
      <c r="D1658" s="91">
        <v>36</v>
      </c>
      <c r="E1658" s="91">
        <v>20</v>
      </c>
      <c r="F1658" s="92">
        <v>2</v>
      </c>
      <c r="G1658" s="92">
        <v>13</v>
      </c>
      <c r="H1658" s="68">
        <f t="array" ref="H1658">INDEX('Нормативные затраты по МЗ'!$C$2:$C$132,MATCH(A1658&amp;C1658,'Нормативные затраты по МЗ'!$A$2:$A$132&amp;'Нормативные затраты по МЗ'!$B$2:$B$132,0))</f>
        <v>114.69</v>
      </c>
      <c r="I1658" s="3">
        <f>HLOOKUP($C1658,'Параметры ПФ'!$F$3:$K$4,2,FALSE)</f>
        <v>155.04</v>
      </c>
      <c r="J1658" s="3">
        <f t="shared" si="125"/>
        <v>4587.6000000000004</v>
      </c>
      <c r="K1658" s="4">
        <f>IF(J1658&lt;'Параметры ПФ'!$N$7+0.01,'Стандартные программы'!J1658,ROUNDDOWN('Параметры ПФ'!$N$7/IF(H1658=0,I1658,IF(I1658&gt;H1658,H1658,I1658)),0)*IF(H1658=0,I1658,IF(I1658&gt;H1658,H1658,I1658)))</f>
        <v>4587.6000000000004</v>
      </c>
      <c r="L1658" s="3">
        <f t="shared" si="126"/>
        <v>59638.8</v>
      </c>
      <c r="M1658" s="25">
        <f>IF(J1658&lt;'Параметры ПФ'!$N$7+0.01,E1658*F1658*G1658,ROUNDDOWN('Параметры ПФ'!$N$7/IF(H1658=0,I1658,IF(I1658&gt;H1658,H1658,I1658)),0)*G1658)</f>
        <v>520</v>
      </c>
      <c r="N1658" s="19">
        <f t="shared" si="127"/>
        <v>0</v>
      </c>
      <c r="O1658" s="66" t="b">
        <f t="shared" si="128"/>
        <v>1</v>
      </c>
      <c r="P1658" s="67">
        <f t="shared" si="129"/>
        <v>72</v>
      </c>
    </row>
    <row r="1659" spans="1:16" x14ac:dyDescent="0.45">
      <c r="A1659" s="90" t="s">
        <v>81</v>
      </c>
      <c r="B1659" s="90" t="s">
        <v>1139</v>
      </c>
      <c r="C1659" s="90" t="s">
        <v>1</v>
      </c>
      <c r="D1659" s="91">
        <v>36</v>
      </c>
      <c r="E1659" s="91">
        <v>20</v>
      </c>
      <c r="F1659" s="92">
        <v>2</v>
      </c>
      <c r="G1659" s="92">
        <v>13</v>
      </c>
      <c r="H1659" s="68">
        <f t="array" ref="H1659">INDEX('Нормативные затраты по МЗ'!$C$2:$C$132,MATCH(A1659&amp;C1659,'Нормативные затраты по МЗ'!$A$2:$A$132&amp;'Нормативные затраты по МЗ'!$B$2:$B$132,0))</f>
        <v>114.69</v>
      </c>
      <c r="I1659" s="3">
        <f>HLOOKUP($C1659,'Параметры ПФ'!$F$3:$K$4,2,FALSE)</f>
        <v>155.04</v>
      </c>
      <c r="J1659" s="3">
        <f t="shared" si="125"/>
        <v>4587.6000000000004</v>
      </c>
      <c r="K1659" s="4">
        <f>IF(J1659&lt;'Параметры ПФ'!$N$7+0.01,'Стандартные программы'!J1659,ROUNDDOWN('Параметры ПФ'!$N$7/IF(H1659=0,I1659,IF(I1659&gt;H1659,H1659,I1659)),0)*IF(H1659=0,I1659,IF(I1659&gt;H1659,H1659,I1659)))</f>
        <v>4587.6000000000004</v>
      </c>
      <c r="L1659" s="3">
        <f t="shared" si="126"/>
        <v>59638.8</v>
      </c>
      <c r="M1659" s="25">
        <f>IF(J1659&lt;'Параметры ПФ'!$N$7+0.01,E1659*F1659*G1659,ROUNDDOWN('Параметры ПФ'!$N$7/IF(H1659=0,I1659,IF(I1659&gt;H1659,H1659,I1659)),0)*G1659)</f>
        <v>520</v>
      </c>
      <c r="N1659" s="19">
        <f t="shared" si="127"/>
        <v>0</v>
      </c>
      <c r="O1659" s="66" t="b">
        <f t="shared" si="128"/>
        <v>1</v>
      </c>
      <c r="P1659" s="67">
        <f t="shared" si="129"/>
        <v>72</v>
      </c>
    </row>
    <row r="1660" spans="1:16" x14ac:dyDescent="0.45">
      <c r="A1660" s="90" t="s">
        <v>81</v>
      </c>
      <c r="B1660" s="90" t="s">
        <v>1141</v>
      </c>
      <c r="C1660" s="90" t="s">
        <v>1</v>
      </c>
      <c r="D1660" s="91">
        <v>36</v>
      </c>
      <c r="E1660" s="91">
        <v>20</v>
      </c>
      <c r="F1660" s="92">
        <v>2</v>
      </c>
      <c r="G1660" s="92">
        <v>13</v>
      </c>
      <c r="H1660" s="68">
        <f t="array" ref="H1660">INDEX('Нормативные затраты по МЗ'!$C$2:$C$132,MATCH(A1660&amp;C1660,'Нормативные затраты по МЗ'!$A$2:$A$132&amp;'Нормативные затраты по МЗ'!$B$2:$B$132,0))</f>
        <v>114.69</v>
      </c>
      <c r="I1660" s="3">
        <f>HLOOKUP($C1660,'Параметры ПФ'!$F$3:$K$4,2,FALSE)</f>
        <v>155.04</v>
      </c>
      <c r="J1660" s="3">
        <f t="shared" si="125"/>
        <v>4587.6000000000004</v>
      </c>
      <c r="K1660" s="4">
        <f>IF(J1660&lt;'Параметры ПФ'!$N$7+0.01,'Стандартные программы'!J1660,ROUNDDOWN('Параметры ПФ'!$N$7/IF(H1660=0,I1660,IF(I1660&gt;H1660,H1660,I1660)),0)*IF(H1660=0,I1660,IF(I1660&gt;H1660,H1660,I1660)))</f>
        <v>4587.6000000000004</v>
      </c>
      <c r="L1660" s="3">
        <f t="shared" si="126"/>
        <v>59638.8</v>
      </c>
      <c r="M1660" s="25">
        <f>IF(J1660&lt;'Параметры ПФ'!$N$7+0.01,E1660*F1660*G1660,ROUNDDOWN('Параметры ПФ'!$N$7/IF(H1660=0,I1660,IF(I1660&gt;H1660,H1660,I1660)),0)*G1660)</f>
        <v>520</v>
      </c>
      <c r="N1660" s="19">
        <f t="shared" si="127"/>
        <v>0</v>
      </c>
      <c r="O1660" s="66" t="b">
        <f t="shared" si="128"/>
        <v>1</v>
      </c>
      <c r="P1660" s="67">
        <f t="shared" si="129"/>
        <v>72</v>
      </c>
    </row>
    <row r="1661" spans="1:16" x14ac:dyDescent="0.45">
      <c r="A1661" s="90" t="s">
        <v>81</v>
      </c>
      <c r="B1661" s="90" t="s">
        <v>1143</v>
      </c>
      <c r="C1661" s="90" t="s">
        <v>1</v>
      </c>
      <c r="D1661" s="91">
        <v>36</v>
      </c>
      <c r="E1661" s="91">
        <v>20</v>
      </c>
      <c r="F1661" s="92">
        <v>2</v>
      </c>
      <c r="G1661" s="92">
        <v>13</v>
      </c>
      <c r="H1661" s="68">
        <f t="array" ref="H1661">INDEX('Нормативные затраты по МЗ'!$C$2:$C$132,MATCH(A1661&amp;C1661,'Нормативные затраты по МЗ'!$A$2:$A$132&amp;'Нормативные затраты по МЗ'!$B$2:$B$132,0))</f>
        <v>114.69</v>
      </c>
      <c r="I1661" s="3">
        <f>HLOOKUP($C1661,'Параметры ПФ'!$F$3:$K$4,2,FALSE)</f>
        <v>155.04</v>
      </c>
      <c r="J1661" s="3">
        <f t="shared" si="125"/>
        <v>4587.6000000000004</v>
      </c>
      <c r="K1661" s="4">
        <f>IF(J1661&lt;'Параметры ПФ'!$N$7+0.01,'Стандартные программы'!J1661,ROUNDDOWN('Параметры ПФ'!$N$7/IF(H1661=0,I1661,IF(I1661&gt;H1661,H1661,I1661)),0)*IF(H1661=0,I1661,IF(I1661&gt;H1661,H1661,I1661)))</f>
        <v>4587.6000000000004</v>
      </c>
      <c r="L1661" s="3">
        <f t="shared" si="126"/>
        <v>59638.8</v>
      </c>
      <c r="M1661" s="25">
        <f>IF(J1661&lt;'Параметры ПФ'!$N$7+0.01,E1661*F1661*G1661,ROUNDDOWN('Параметры ПФ'!$N$7/IF(H1661=0,I1661,IF(I1661&gt;H1661,H1661,I1661)),0)*G1661)</f>
        <v>520</v>
      </c>
      <c r="N1661" s="19">
        <f t="shared" si="127"/>
        <v>0</v>
      </c>
      <c r="O1661" s="66" t="b">
        <f t="shared" si="128"/>
        <v>1</v>
      </c>
      <c r="P1661" s="67">
        <f t="shared" si="129"/>
        <v>72</v>
      </c>
    </row>
    <row r="1662" spans="1:16" x14ac:dyDescent="0.45">
      <c r="A1662" s="90" t="s">
        <v>81</v>
      </c>
      <c r="B1662" s="90" t="s">
        <v>1145</v>
      </c>
      <c r="C1662" s="90" t="s">
        <v>1</v>
      </c>
      <c r="D1662" s="91">
        <v>36</v>
      </c>
      <c r="E1662" s="91">
        <v>20</v>
      </c>
      <c r="F1662" s="92">
        <v>2</v>
      </c>
      <c r="G1662" s="92">
        <v>13</v>
      </c>
      <c r="H1662" s="68">
        <f t="array" ref="H1662">INDEX('Нормативные затраты по МЗ'!$C$2:$C$132,MATCH(A1662&amp;C1662,'Нормативные затраты по МЗ'!$A$2:$A$132&amp;'Нормативные затраты по МЗ'!$B$2:$B$132,0))</f>
        <v>114.69</v>
      </c>
      <c r="I1662" s="3">
        <f>HLOOKUP($C1662,'Параметры ПФ'!$F$3:$K$4,2,FALSE)</f>
        <v>155.04</v>
      </c>
      <c r="J1662" s="3">
        <f t="shared" si="125"/>
        <v>4587.6000000000004</v>
      </c>
      <c r="K1662" s="4">
        <f>IF(J1662&lt;'Параметры ПФ'!$N$7+0.01,'Стандартные программы'!J1662,ROUNDDOWN('Параметры ПФ'!$N$7/IF(H1662=0,I1662,IF(I1662&gt;H1662,H1662,I1662)),0)*IF(H1662=0,I1662,IF(I1662&gt;H1662,H1662,I1662)))</f>
        <v>4587.6000000000004</v>
      </c>
      <c r="L1662" s="3">
        <f t="shared" si="126"/>
        <v>59638.8</v>
      </c>
      <c r="M1662" s="25">
        <f>IF(J1662&lt;'Параметры ПФ'!$N$7+0.01,E1662*F1662*G1662,ROUNDDOWN('Параметры ПФ'!$N$7/IF(H1662=0,I1662,IF(I1662&gt;H1662,H1662,I1662)),0)*G1662)</f>
        <v>520</v>
      </c>
      <c r="N1662" s="19">
        <f t="shared" si="127"/>
        <v>0</v>
      </c>
      <c r="O1662" s="66" t="b">
        <f t="shared" si="128"/>
        <v>1</v>
      </c>
      <c r="P1662" s="67">
        <f t="shared" si="129"/>
        <v>72</v>
      </c>
    </row>
    <row r="1663" spans="1:16" x14ac:dyDescent="0.45">
      <c r="A1663" s="90" t="s">
        <v>81</v>
      </c>
      <c r="B1663" s="90" t="s">
        <v>1147</v>
      </c>
      <c r="C1663" s="90" t="s">
        <v>1</v>
      </c>
      <c r="D1663" s="91">
        <v>36</v>
      </c>
      <c r="E1663" s="91">
        <v>20</v>
      </c>
      <c r="F1663" s="92">
        <v>2</v>
      </c>
      <c r="G1663" s="92">
        <v>13</v>
      </c>
      <c r="H1663" s="68">
        <f t="array" ref="H1663">INDEX('Нормативные затраты по МЗ'!$C$2:$C$132,MATCH(A1663&amp;C1663,'Нормативные затраты по МЗ'!$A$2:$A$132&amp;'Нормативные затраты по МЗ'!$B$2:$B$132,0))</f>
        <v>114.69</v>
      </c>
      <c r="I1663" s="3">
        <f>HLOOKUP($C1663,'Параметры ПФ'!$F$3:$K$4,2,FALSE)</f>
        <v>155.04</v>
      </c>
      <c r="J1663" s="3">
        <f t="shared" si="125"/>
        <v>4587.6000000000004</v>
      </c>
      <c r="K1663" s="4">
        <f>IF(J1663&lt;'Параметры ПФ'!$N$7+0.01,'Стандартные программы'!J1663,ROUNDDOWN('Параметры ПФ'!$N$7/IF(H1663=0,I1663,IF(I1663&gt;H1663,H1663,I1663)),0)*IF(H1663=0,I1663,IF(I1663&gt;H1663,H1663,I1663)))</f>
        <v>4587.6000000000004</v>
      </c>
      <c r="L1663" s="3">
        <f t="shared" si="126"/>
        <v>59638.8</v>
      </c>
      <c r="M1663" s="25">
        <f>IF(J1663&lt;'Параметры ПФ'!$N$7+0.01,E1663*F1663*G1663,ROUNDDOWN('Параметры ПФ'!$N$7/IF(H1663=0,I1663,IF(I1663&gt;H1663,H1663,I1663)),0)*G1663)</f>
        <v>520</v>
      </c>
      <c r="N1663" s="19">
        <f t="shared" si="127"/>
        <v>0</v>
      </c>
      <c r="O1663" s="66" t="b">
        <f t="shared" si="128"/>
        <v>1</v>
      </c>
      <c r="P1663" s="67">
        <f t="shared" si="129"/>
        <v>72</v>
      </c>
    </row>
    <row r="1664" spans="1:16" x14ac:dyDescent="0.45">
      <c r="A1664" s="90" t="s">
        <v>81</v>
      </c>
      <c r="B1664" s="90" t="s">
        <v>1149</v>
      </c>
      <c r="C1664" s="90" t="s">
        <v>1</v>
      </c>
      <c r="D1664" s="91">
        <v>36</v>
      </c>
      <c r="E1664" s="91">
        <v>20</v>
      </c>
      <c r="F1664" s="92">
        <v>2</v>
      </c>
      <c r="G1664" s="92">
        <v>15</v>
      </c>
      <c r="H1664" s="68">
        <f t="array" ref="H1664">INDEX('Нормативные затраты по МЗ'!$C$2:$C$132,MATCH(A1664&amp;C1664,'Нормативные затраты по МЗ'!$A$2:$A$132&amp;'Нормативные затраты по МЗ'!$B$2:$B$132,0))</f>
        <v>114.69</v>
      </c>
      <c r="I1664" s="3">
        <f>HLOOKUP($C1664,'Параметры ПФ'!$F$3:$K$4,2,FALSE)</f>
        <v>155.04</v>
      </c>
      <c r="J1664" s="3">
        <f t="shared" si="125"/>
        <v>4587.6000000000004</v>
      </c>
      <c r="K1664" s="4">
        <f>IF(J1664&lt;'Параметры ПФ'!$N$7+0.01,'Стандартные программы'!J1664,ROUNDDOWN('Параметры ПФ'!$N$7/IF(H1664=0,I1664,IF(I1664&gt;H1664,H1664,I1664)),0)*IF(H1664=0,I1664,IF(I1664&gt;H1664,H1664,I1664)))</f>
        <v>4587.6000000000004</v>
      </c>
      <c r="L1664" s="3">
        <f t="shared" si="126"/>
        <v>68814</v>
      </c>
      <c r="M1664" s="25">
        <f>IF(J1664&lt;'Параметры ПФ'!$N$7+0.01,E1664*F1664*G1664,ROUNDDOWN('Параметры ПФ'!$N$7/IF(H1664=0,I1664,IF(I1664&gt;H1664,H1664,I1664)),0)*G1664)</f>
        <v>600</v>
      </c>
      <c r="N1664" s="19">
        <f t="shared" si="127"/>
        <v>0</v>
      </c>
      <c r="O1664" s="66" t="b">
        <f t="shared" si="128"/>
        <v>1</v>
      </c>
      <c r="P1664" s="67">
        <f t="shared" si="129"/>
        <v>72</v>
      </c>
    </row>
    <row r="1665" spans="1:16" x14ac:dyDescent="0.45">
      <c r="A1665" s="90" t="s">
        <v>81</v>
      </c>
      <c r="B1665" s="90" t="s">
        <v>1151</v>
      </c>
      <c r="C1665" s="90" t="s">
        <v>1</v>
      </c>
      <c r="D1665" s="91">
        <v>36</v>
      </c>
      <c r="E1665" s="91">
        <v>20</v>
      </c>
      <c r="F1665" s="92">
        <v>2</v>
      </c>
      <c r="G1665" s="92">
        <v>13</v>
      </c>
      <c r="H1665" s="68">
        <f t="array" ref="H1665">INDEX('Нормативные затраты по МЗ'!$C$2:$C$132,MATCH(A1665&amp;C1665,'Нормативные затраты по МЗ'!$A$2:$A$132&amp;'Нормативные затраты по МЗ'!$B$2:$B$132,0))</f>
        <v>114.69</v>
      </c>
      <c r="I1665" s="3">
        <f>HLOOKUP($C1665,'Параметры ПФ'!$F$3:$K$4,2,FALSE)</f>
        <v>155.04</v>
      </c>
      <c r="J1665" s="3">
        <f t="shared" si="125"/>
        <v>4587.6000000000004</v>
      </c>
      <c r="K1665" s="4">
        <f>IF(J1665&lt;'Параметры ПФ'!$N$7+0.01,'Стандартные программы'!J1665,ROUNDDOWN('Параметры ПФ'!$N$7/IF(H1665=0,I1665,IF(I1665&gt;H1665,H1665,I1665)),0)*IF(H1665=0,I1665,IF(I1665&gt;H1665,H1665,I1665)))</f>
        <v>4587.6000000000004</v>
      </c>
      <c r="L1665" s="3">
        <f t="shared" si="126"/>
        <v>59638.8</v>
      </c>
      <c r="M1665" s="25">
        <f>IF(J1665&lt;'Параметры ПФ'!$N$7+0.01,E1665*F1665*G1665,ROUNDDOWN('Параметры ПФ'!$N$7/IF(H1665=0,I1665,IF(I1665&gt;H1665,H1665,I1665)),0)*G1665)</f>
        <v>520</v>
      </c>
      <c r="N1665" s="19">
        <f t="shared" si="127"/>
        <v>0</v>
      </c>
      <c r="O1665" s="66" t="b">
        <f t="shared" si="128"/>
        <v>1</v>
      </c>
      <c r="P1665" s="67">
        <f t="shared" si="129"/>
        <v>72</v>
      </c>
    </row>
    <row r="1666" spans="1:16" x14ac:dyDescent="0.45">
      <c r="A1666" s="90" t="s">
        <v>81</v>
      </c>
      <c r="B1666" s="90" t="s">
        <v>1153</v>
      </c>
      <c r="C1666" s="90" t="s">
        <v>1</v>
      </c>
      <c r="D1666" s="91">
        <v>36</v>
      </c>
      <c r="E1666" s="91">
        <v>20</v>
      </c>
      <c r="F1666" s="92">
        <v>2</v>
      </c>
      <c r="G1666" s="92">
        <v>13</v>
      </c>
      <c r="H1666" s="68">
        <f t="array" ref="H1666">INDEX('Нормативные затраты по МЗ'!$C$2:$C$132,MATCH(A1666&amp;C1666,'Нормативные затраты по МЗ'!$A$2:$A$132&amp;'Нормативные затраты по МЗ'!$B$2:$B$132,0))</f>
        <v>114.69</v>
      </c>
      <c r="I1666" s="3">
        <f>HLOOKUP($C1666,'Параметры ПФ'!$F$3:$K$4,2,FALSE)</f>
        <v>155.04</v>
      </c>
      <c r="J1666" s="3">
        <f t="shared" ref="J1666:J1729" si="130">IF(H1666=0,I1666*F1666*E1666,IF(I1666&gt;H1666,H1666*F1666*E1666,I1666*F1666*E1666))</f>
        <v>4587.6000000000004</v>
      </c>
      <c r="K1666" s="4">
        <f>IF(J1666&lt;'Параметры ПФ'!$N$7+0.01,'Стандартные программы'!J1666,ROUNDDOWN('Параметры ПФ'!$N$7/IF(H1666=0,I1666,IF(I1666&gt;H1666,H1666,I1666)),0)*IF(H1666=0,I1666,IF(I1666&gt;H1666,H1666,I1666)))</f>
        <v>4587.6000000000004</v>
      </c>
      <c r="L1666" s="3">
        <f t="shared" ref="L1666:L1729" si="131">K1666*G1666</f>
        <v>59638.8</v>
      </c>
      <c r="M1666" s="25">
        <f>IF(J1666&lt;'Параметры ПФ'!$N$7+0.01,E1666*F1666*G1666,ROUNDDOWN('Параметры ПФ'!$N$7/IF(H1666=0,I1666,IF(I1666&gt;H1666,H1666,I1666)),0)*G1666)</f>
        <v>520</v>
      </c>
      <c r="N1666" s="19">
        <f t="shared" ref="N1666:N1729" si="132">IF(H1666=0,I1666*F1666*E1666,IF(I1666&gt;H1666,H1666*F1666*E1666,I1666*F1666*E1666))-K1666</f>
        <v>0</v>
      </c>
      <c r="O1666" s="66" t="b">
        <f t="shared" ref="O1666:O1729" si="133">IF(I1666&gt;=H1666,TRUE,FALSE)</f>
        <v>1</v>
      </c>
      <c r="P1666" s="67">
        <f t="shared" ref="P1666:P1729" si="134">D1666*F1666</f>
        <v>72</v>
      </c>
    </row>
    <row r="1667" spans="1:16" x14ac:dyDescent="0.45">
      <c r="A1667" s="90" t="s">
        <v>81</v>
      </c>
      <c r="B1667" s="90" t="s">
        <v>1155</v>
      </c>
      <c r="C1667" s="90" t="s">
        <v>1</v>
      </c>
      <c r="D1667" s="91">
        <v>36</v>
      </c>
      <c r="E1667" s="91">
        <v>20</v>
      </c>
      <c r="F1667" s="92">
        <v>2</v>
      </c>
      <c r="G1667" s="92">
        <v>13</v>
      </c>
      <c r="H1667" s="68">
        <f t="array" ref="H1667">INDEX('Нормативные затраты по МЗ'!$C$2:$C$132,MATCH(A1667&amp;C1667,'Нормативные затраты по МЗ'!$A$2:$A$132&amp;'Нормативные затраты по МЗ'!$B$2:$B$132,0))</f>
        <v>114.69</v>
      </c>
      <c r="I1667" s="3">
        <f>HLOOKUP($C1667,'Параметры ПФ'!$F$3:$K$4,2,FALSE)</f>
        <v>155.04</v>
      </c>
      <c r="J1667" s="3">
        <f t="shared" si="130"/>
        <v>4587.6000000000004</v>
      </c>
      <c r="K1667" s="4">
        <f>IF(J1667&lt;'Параметры ПФ'!$N$7+0.01,'Стандартные программы'!J1667,ROUNDDOWN('Параметры ПФ'!$N$7/IF(H1667=0,I1667,IF(I1667&gt;H1667,H1667,I1667)),0)*IF(H1667=0,I1667,IF(I1667&gt;H1667,H1667,I1667)))</f>
        <v>4587.6000000000004</v>
      </c>
      <c r="L1667" s="3">
        <f t="shared" si="131"/>
        <v>59638.8</v>
      </c>
      <c r="M1667" s="25">
        <f>IF(J1667&lt;'Параметры ПФ'!$N$7+0.01,E1667*F1667*G1667,ROUNDDOWN('Параметры ПФ'!$N$7/IF(H1667=0,I1667,IF(I1667&gt;H1667,H1667,I1667)),0)*G1667)</f>
        <v>520</v>
      </c>
      <c r="N1667" s="19">
        <f t="shared" si="132"/>
        <v>0</v>
      </c>
      <c r="O1667" s="66" t="b">
        <f t="shared" si="133"/>
        <v>1</v>
      </c>
      <c r="P1667" s="67">
        <f t="shared" si="134"/>
        <v>72</v>
      </c>
    </row>
    <row r="1668" spans="1:16" x14ac:dyDescent="0.45">
      <c r="A1668" s="90" t="s">
        <v>81</v>
      </c>
      <c r="B1668" s="90" t="s">
        <v>1157</v>
      </c>
      <c r="C1668" s="90" t="s">
        <v>1</v>
      </c>
      <c r="D1668" s="91">
        <v>36</v>
      </c>
      <c r="E1668" s="91">
        <v>20</v>
      </c>
      <c r="F1668" s="92">
        <v>2</v>
      </c>
      <c r="G1668" s="92">
        <v>15</v>
      </c>
      <c r="H1668" s="68">
        <f t="array" ref="H1668">INDEX('Нормативные затраты по МЗ'!$C$2:$C$132,MATCH(A1668&amp;C1668,'Нормативные затраты по МЗ'!$A$2:$A$132&amp;'Нормативные затраты по МЗ'!$B$2:$B$132,0))</f>
        <v>114.69</v>
      </c>
      <c r="I1668" s="3">
        <f>HLOOKUP($C1668,'Параметры ПФ'!$F$3:$K$4,2,FALSE)</f>
        <v>155.04</v>
      </c>
      <c r="J1668" s="3">
        <f t="shared" si="130"/>
        <v>4587.6000000000004</v>
      </c>
      <c r="K1668" s="4">
        <f>IF(J1668&lt;'Параметры ПФ'!$N$7+0.01,'Стандартные программы'!J1668,ROUNDDOWN('Параметры ПФ'!$N$7/IF(H1668=0,I1668,IF(I1668&gt;H1668,H1668,I1668)),0)*IF(H1668=0,I1668,IF(I1668&gt;H1668,H1668,I1668)))</f>
        <v>4587.6000000000004</v>
      </c>
      <c r="L1668" s="3">
        <f t="shared" si="131"/>
        <v>68814</v>
      </c>
      <c r="M1668" s="25">
        <f>IF(J1668&lt;'Параметры ПФ'!$N$7+0.01,E1668*F1668*G1668,ROUNDDOWN('Параметры ПФ'!$N$7/IF(H1668=0,I1668,IF(I1668&gt;H1668,H1668,I1668)),0)*G1668)</f>
        <v>600</v>
      </c>
      <c r="N1668" s="19">
        <f t="shared" si="132"/>
        <v>0</v>
      </c>
      <c r="O1668" s="66" t="b">
        <f t="shared" si="133"/>
        <v>1</v>
      </c>
      <c r="P1668" s="67">
        <f t="shared" si="134"/>
        <v>72</v>
      </c>
    </row>
    <row r="1669" spans="1:16" x14ac:dyDescent="0.45">
      <c r="A1669" s="90" t="s">
        <v>81</v>
      </c>
      <c r="B1669" s="90" t="s">
        <v>1159</v>
      </c>
      <c r="C1669" s="90" t="s">
        <v>1</v>
      </c>
      <c r="D1669" s="91">
        <v>36</v>
      </c>
      <c r="E1669" s="91">
        <v>20</v>
      </c>
      <c r="F1669" s="92">
        <v>2</v>
      </c>
      <c r="G1669" s="92">
        <v>13</v>
      </c>
      <c r="H1669" s="68">
        <f t="array" ref="H1669">INDEX('Нормативные затраты по МЗ'!$C$2:$C$132,MATCH(A1669&amp;C1669,'Нормативные затраты по МЗ'!$A$2:$A$132&amp;'Нормативные затраты по МЗ'!$B$2:$B$132,0))</f>
        <v>114.69</v>
      </c>
      <c r="I1669" s="3">
        <f>HLOOKUP($C1669,'Параметры ПФ'!$F$3:$K$4,2,FALSE)</f>
        <v>155.04</v>
      </c>
      <c r="J1669" s="3">
        <f t="shared" si="130"/>
        <v>4587.6000000000004</v>
      </c>
      <c r="K1669" s="4">
        <f>IF(J1669&lt;'Параметры ПФ'!$N$7+0.01,'Стандартные программы'!J1669,ROUNDDOWN('Параметры ПФ'!$N$7/IF(H1669=0,I1669,IF(I1669&gt;H1669,H1669,I1669)),0)*IF(H1669=0,I1669,IF(I1669&gt;H1669,H1669,I1669)))</f>
        <v>4587.6000000000004</v>
      </c>
      <c r="L1669" s="3">
        <f t="shared" si="131"/>
        <v>59638.8</v>
      </c>
      <c r="M1669" s="25">
        <f>IF(J1669&lt;'Параметры ПФ'!$N$7+0.01,E1669*F1669*G1669,ROUNDDOWN('Параметры ПФ'!$N$7/IF(H1669=0,I1669,IF(I1669&gt;H1669,H1669,I1669)),0)*G1669)</f>
        <v>520</v>
      </c>
      <c r="N1669" s="19">
        <f t="shared" si="132"/>
        <v>0</v>
      </c>
      <c r="O1669" s="66" t="b">
        <f t="shared" si="133"/>
        <v>1</v>
      </c>
      <c r="P1669" s="67">
        <f t="shared" si="134"/>
        <v>72</v>
      </c>
    </row>
    <row r="1670" spans="1:16" x14ac:dyDescent="0.45">
      <c r="A1670" s="90" t="s">
        <v>81</v>
      </c>
      <c r="B1670" s="90" t="s">
        <v>1161</v>
      </c>
      <c r="C1670" s="90" t="s">
        <v>1</v>
      </c>
      <c r="D1670" s="91">
        <v>36</v>
      </c>
      <c r="E1670" s="91">
        <v>20</v>
      </c>
      <c r="F1670" s="92">
        <v>2</v>
      </c>
      <c r="G1670" s="92">
        <v>13</v>
      </c>
      <c r="H1670" s="68">
        <f t="array" ref="H1670">INDEX('Нормативные затраты по МЗ'!$C$2:$C$132,MATCH(A1670&amp;C1670,'Нормативные затраты по МЗ'!$A$2:$A$132&amp;'Нормативные затраты по МЗ'!$B$2:$B$132,0))</f>
        <v>114.69</v>
      </c>
      <c r="I1670" s="3">
        <f>HLOOKUP($C1670,'Параметры ПФ'!$F$3:$K$4,2,FALSE)</f>
        <v>155.04</v>
      </c>
      <c r="J1670" s="3">
        <f t="shared" si="130"/>
        <v>4587.6000000000004</v>
      </c>
      <c r="K1670" s="4">
        <f>IF(J1670&lt;'Параметры ПФ'!$N$7+0.01,'Стандартные программы'!J1670,ROUNDDOWN('Параметры ПФ'!$N$7/IF(H1670=0,I1670,IF(I1670&gt;H1670,H1670,I1670)),0)*IF(H1670=0,I1670,IF(I1670&gt;H1670,H1670,I1670)))</f>
        <v>4587.6000000000004</v>
      </c>
      <c r="L1670" s="3">
        <f t="shared" si="131"/>
        <v>59638.8</v>
      </c>
      <c r="M1670" s="25">
        <f>IF(J1670&lt;'Параметры ПФ'!$N$7+0.01,E1670*F1670*G1670,ROUNDDOWN('Параметры ПФ'!$N$7/IF(H1670=0,I1670,IF(I1670&gt;H1670,H1670,I1670)),0)*G1670)</f>
        <v>520</v>
      </c>
      <c r="N1670" s="19">
        <f t="shared" si="132"/>
        <v>0</v>
      </c>
      <c r="O1670" s="66" t="b">
        <f t="shared" si="133"/>
        <v>1</v>
      </c>
      <c r="P1670" s="67">
        <f t="shared" si="134"/>
        <v>72</v>
      </c>
    </row>
    <row r="1671" spans="1:16" x14ac:dyDescent="0.45">
      <c r="A1671" s="90" t="s">
        <v>81</v>
      </c>
      <c r="B1671" s="90" t="s">
        <v>1163</v>
      </c>
      <c r="C1671" s="90" t="s">
        <v>1</v>
      </c>
      <c r="D1671" s="91">
        <v>36</v>
      </c>
      <c r="E1671" s="91">
        <v>20</v>
      </c>
      <c r="F1671" s="92">
        <v>2</v>
      </c>
      <c r="G1671" s="92">
        <v>13</v>
      </c>
      <c r="H1671" s="68">
        <f t="array" ref="H1671">INDEX('Нормативные затраты по МЗ'!$C$2:$C$132,MATCH(A1671&amp;C1671,'Нормативные затраты по МЗ'!$A$2:$A$132&amp;'Нормативные затраты по МЗ'!$B$2:$B$132,0))</f>
        <v>114.69</v>
      </c>
      <c r="I1671" s="3">
        <f>HLOOKUP($C1671,'Параметры ПФ'!$F$3:$K$4,2,FALSE)</f>
        <v>155.04</v>
      </c>
      <c r="J1671" s="3">
        <f t="shared" si="130"/>
        <v>4587.6000000000004</v>
      </c>
      <c r="K1671" s="4">
        <f>IF(J1671&lt;'Параметры ПФ'!$N$7+0.01,'Стандартные программы'!J1671,ROUNDDOWN('Параметры ПФ'!$N$7/IF(H1671=0,I1671,IF(I1671&gt;H1671,H1671,I1671)),0)*IF(H1671=0,I1671,IF(I1671&gt;H1671,H1671,I1671)))</f>
        <v>4587.6000000000004</v>
      </c>
      <c r="L1671" s="3">
        <f t="shared" si="131"/>
        <v>59638.8</v>
      </c>
      <c r="M1671" s="25">
        <f>IF(J1671&lt;'Параметры ПФ'!$N$7+0.01,E1671*F1671*G1671,ROUNDDOWN('Параметры ПФ'!$N$7/IF(H1671=0,I1671,IF(I1671&gt;H1671,H1671,I1671)),0)*G1671)</f>
        <v>520</v>
      </c>
      <c r="N1671" s="19">
        <f t="shared" si="132"/>
        <v>0</v>
      </c>
      <c r="O1671" s="66" t="b">
        <f t="shared" si="133"/>
        <v>1</v>
      </c>
      <c r="P1671" s="67">
        <f t="shared" si="134"/>
        <v>72</v>
      </c>
    </row>
    <row r="1672" spans="1:16" x14ac:dyDescent="0.45">
      <c r="A1672" s="90" t="s">
        <v>81</v>
      </c>
      <c r="B1672" s="90" t="s">
        <v>1165</v>
      </c>
      <c r="C1672" s="90" t="s">
        <v>1</v>
      </c>
      <c r="D1672" s="91">
        <v>36</v>
      </c>
      <c r="E1672" s="91">
        <v>20</v>
      </c>
      <c r="F1672" s="92">
        <v>2</v>
      </c>
      <c r="G1672" s="92">
        <v>13</v>
      </c>
      <c r="H1672" s="68">
        <f t="array" ref="H1672">INDEX('Нормативные затраты по МЗ'!$C$2:$C$132,MATCH(A1672&amp;C1672,'Нормативные затраты по МЗ'!$A$2:$A$132&amp;'Нормативные затраты по МЗ'!$B$2:$B$132,0))</f>
        <v>114.69</v>
      </c>
      <c r="I1672" s="3">
        <f>HLOOKUP($C1672,'Параметры ПФ'!$F$3:$K$4,2,FALSE)</f>
        <v>155.04</v>
      </c>
      <c r="J1672" s="3">
        <f t="shared" si="130"/>
        <v>4587.6000000000004</v>
      </c>
      <c r="K1672" s="4">
        <f>IF(J1672&lt;'Параметры ПФ'!$N$7+0.01,'Стандартные программы'!J1672,ROUNDDOWN('Параметры ПФ'!$N$7/IF(H1672=0,I1672,IF(I1672&gt;H1672,H1672,I1672)),0)*IF(H1672=0,I1672,IF(I1672&gt;H1672,H1672,I1672)))</f>
        <v>4587.6000000000004</v>
      </c>
      <c r="L1672" s="3">
        <f t="shared" si="131"/>
        <v>59638.8</v>
      </c>
      <c r="M1672" s="25">
        <f>IF(J1672&lt;'Параметры ПФ'!$N$7+0.01,E1672*F1672*G1672,ROUNDDOWN('Параметры ПФ'!$N$7/IF(H1672=0,I1672,IF(I1672&gt;H1672,H1672,I1672)),0)*G1672)</f>
        <v>520</v>
      </c>
      <c r="N1672" s="19">
        <f t="shared" si="132"/>
        <v>0</v>
      </c>
      <c r="O1672" s="66" t="b">
        <f t="shared" si="133"/>
        <v>1</v>
      </c>
      <c r="P1672" s="67">
        <f t="shared" si="134"/>
        <v>72</v>
      </c>
    </row>
    <row r="1673" spans="1:16" x14ac:dyDescent="0.45">
      <c r="A1673" s="90" t="s">
        <v>81</v>
      </c>
      <c r="B1673" s="90" t="s">
        <v>1167</v>
      </c>
      <c r="C1673" s="90" t="s">
        <v>1</v>
      </c>
      <c r="D1673" s="91">
        <v>36</v>
      </c>
      <c r="E1673" s="91">
        <v>20</v>
      </c>
      <c r="F1673" s="92">
        <v>2</v>
      </c>
      <c r="G1673" s="92">
        <v>13</v>
      </c>
      <c r="H1673" s="68">
        <f t="array" ref="H1673">INDEX('Нормативные затраты по МЗ'!$C$2:$C$132,MATCH(A1673&amp;C1673,'Нормативные затраты по МЗ'!$A$2:$A$132&amp;'Нормативные затраты по МЗ'!$B$2:$B$132,0))</f>
        <v>114.69</v>
      </c>
      <c r="I1673" s="3">
        <f>HLOOKUP($C1673,'Параметры ПФ'!$F$3:$K$4,2,FALSE)</f>
        <v>155.04</v>
      </c>
      <c r="J1673" s="3">
        <f t="shared" si="130"/>
        <v>4587.6000000000004</v>
      </c>
      <c r="K1673" s="4">
        <f>IF(J1673&lt;'Параметры ПФ'!$N$7+0.01,'Стандартные программы'!J1673,ROUNDDOWN('Параметры ПФ'!$N$7/IF(H1673=0,I1673,IF(I1673&gt;H1673,H1673,I1673)),0)*IF(H1673=0,I1673,IF(I1673&gt;H1673,H1673,I1673)))</f>
        <v>4587.6000000000004</v>
      </c>
      <c r="L1673" s="3">
        <f t="shared" si="131"/>
        <v>59638.8</v>
      </c>
      <c r="M1673" s="25">
        <f>IF(J1673&lt;'Параметры ПФ'!$N$7+0.01,E1673*F1673*G1673,ROUNDDOWN('Параметры ПФ'!$N$7/IF(H1673=0,I1673,IF(I1673&gt;H1673,H1673,I1673)),0)*G1673)</f>
        <v>520</v>
      </c>
      <c r="N1673" s="19">
        <f t="shared" si="132"/>
        <v>0</v>
      </c>
      <c r="O1673" s="66" t="b">
        <f t="shared" si="133"/>
        <v>1</v>
      </c>
      <c r="P1673" s="67">
        <f t="shared" si="134"/>
        <v>72</v>
      </c>
    </row>
    <row r="1674" spans="1:16" x14ac:dyDescent="0.45">
      <c r="A1674" s="90" t="s">
        <v>81</v>
      </c>
      <c r="B1674" s="90" t="s">
        <v>1169</v>
      </c>
      <c r="C1674" s="90" t="s">
        <v>1</v>
      </c>
      <c r="D1674" s="91">
        <v>36</v>
      </c>
      <c r="E1674" s="91">
        <v>20</v>
      </c>
      <c r="F1674" s="92">
        <v>2</v>
      </c>
      <c r="G1674" s="92">
        <v>15</v>
      </c>
      <c r="H1674" s="68">
        <f t="array" ref="H1674">INDEX('Нормативные затраты по МЗ'!$C$2:$C$132,MATCH(A1674&amp;C1674,'Нормативные затраты по МЗ'!$A$2:$A$132&amp;'Нормативные затраты по МЗ'!$B$2:$B$132,0))</f>
        <v>114.69</v>
      </c>
      <c r="I1674" s="3">
        <f>HLOOKUP($C1674,'Параметры ПФ'!$F$3:$K$4,2,FALSE)</f>
        <v>155.04</v>
      </c>
      <c r="J1674" s="3">
        <f t="shared" si="130"/>
        <v>4587.6000000000004</v>
      </c>
      <c r="K1674" s="4">
        <f>IF(J1674&lt;'Параметры ПФ'!$N$7+0.01,'Стандартные программы'!J1674,ROUNDDOWN('Параметры ПФ'!$N$7/IF(H1674=0,I1674,IF(I1674&gt;H1674,H1674,I1674)),0)*IF(H1674=0,I1674,IF(I1674&gt;H1674,H1674,I1674)))</f>
        <v>4587.6000000000004</v>
      </c>
      <c r="L1674" s="3">
        <f t="shared" si="131"/>
        <v>68814</v>
      </c>
      <c r="M1674" s="25">
        <f>IF(J1674&lt;'Параметры ПФ'!$N$7+0.01,E1674*F1674*G1674,ROUNDDOWN('Параметры ПФ'!$N$7/IF(H1674=0,I1674,IF(I1674&gt;H1674,H1674,I1674)),0)*G1674)</f>
        <v>600</v>
      </c>
      <c r="N1674" s="19">
        <f t="shared" si="132"/>
        <v>0</v>
      </c>
      <c r="O1674" s="66" t="b">
        <f t="shared" si="133"/>
        <v>1</v>
      </c>
      <c r="P1674" s="67">
        <f t="shared" si="134"/>
        <v>72</v>
      </c>
    </row>
    <row r="1675" spans="1:16" x14ac:dyDescent="0.45">
      <c r="A1675" s="90" t="s">
        <v>81</v>
      </c>
      <c r="B1675" s="90" t="s">
        <v>1171</v>
      </c>
      <c r="C1675" s="90" t="s">
        <v>1</v>
      </c>
      <c r="D1675" s="91">
        <v>36</v>
      </c>
      <c r="E1675" s="91">
        <v>20</v>
      </c>
      <c r="F1675" s="92">
        <v>2</v>
      </c>
      <c r="G1675" s="92">
        <v>15</v>
      </c>
      <c r="H1675" s="68">
        <f t="array" ref="H1675">INDEX('Нормативные затраты по МЗ'!$C$2:$C$132,MATCH(A1675&amp;C1675,'Нормативные затраты по МЗ'!$A$2:$A$132&amp;'Нормативные затраты по МЗ'!$B$2:$B$132,0))</f>
        <v>114.69</v>
      </c>
      <c r="I1675" s="3">
        <f>HLOOKUP($C1675,'Параметры ПФ'!$F$3:$K$4,2,FALSE)</f>
        <v>155.04</v>
      </c>
      <c r="J1675" s="3">
        <f t="shared" si="130"/>
        <v>4587.6000000000004</v>
      </c>
      <c r="K1675" s="4">
        <f>IF(J1675&lt;'Параметры ПФ'!$N$7+0.01,'Стандартные программы'!J1675,ROUNDDOWN('Параметры ПФ'!$N$7/IF(H1675=0,I1675,IF(I1675&gt;H1675,H1675,I1675)),0)*IF(H1675=0,I1675,IF(I1675&gt;H1675,H1675,I1675)))</f>
        <v>4587.6000000000004</v>
      </c>
      <c r="L1675" s="3">
        <f t="shared" si="131"/>
        <v>68814</v>
      </c>
      <c r="M1675" s="25">
        <f>IF(J1675&lt;'Параметры ПФ'!$N$7+0.01,E1675*F1675*G1675,ROUNDDOWN('Параметры ПФ'!$N$7/IF(H1675=0,I1675,IF(I1675&gt;H1675,H1675,I1675)),0)*G1675)</f>
        <v>600</v>
      </c>
      <c r="N1675" s="19">
        <f t="shared" si="132"/>
        <v>0</v>
      </c>
      <c r="O1675" s="66" t="b">
        <f t="shared" si="133"/>
        <v>1</v>
      </c>
      <c r="P1675" s="67">
        <f t="shared" si="134"/>
        <v>72</v>
      </c>
    </row>
    <row r="1676" spans="1:16" x14ac:dyDescent="0.45">
      <c r="A1676" s="90" t="s">
        <v>81</v>
      </c>
      <c r="B1676" s="90" t="s">
        <v>1173</v>
      </c>
      <c r="C1676" s="90" t="s">
        <v>1</v>
      </c>
      <c r="D1676" s="91">
        <v>36</v>
      </c>
      <c r="E1676" s="91">
        <v>20</v>
      </c>
      <c r="F1676" s="92">
        <v>2</v>
      </c>
      <c r="G1676" s="92">
        <v>15</v>
      </c>
      <c r="H1676" s="68">
        <f t="array" ref="H1676">INDEX('Нормативные затраты по МЗ'!$C$2:$C$132,MATCH(A1676&amp;C1676,'Нормативные затраты по МЗ'!$A$2:$A$132&amp;'Нормативные затраты по МЗ'!$B$2:$B$132,0))</f>
        <v>114.69</v>
      </c>
      <c r="I1676" s="3">
        <f>HLOOKUP($C1676,'Параметры ПФ'!$F$3:$K$4,2,FALSE)</f>
        <v>155.04</v>
      </c>
      <c r="J1676" s="3">
        <f t="shared" si="130"/>
        <v>4587.6000000000004</v>
      </c>
      <c r="K1676" s="4">
        <f>IF(J1676&lt;'Параметры ПФ'!$N$7+0.01,'Стандартные программы'!J1676,ROUNDDOWN('Параметры ПФ'!$N$7/IF(H1676=0,I1676,IF(I1676&gt;H1676,H1676,I1676)),0)*IF(H1676=0,I1676,IF(I1676&gt;H1676,H1676,I1676)))</f>
        <v>4587.6000000000004</v>
      </c>
      <c r="L1676" s="3">
        <f t="shared" si="131"/>
        <v>68814</v>
      </c>
      <c r="M1676" s="25">
        <f>IF(J1676&lt;'Параметры ПФ'!$N$7+0.01,E1676*F1676*G1676,ROUNDDOWN('Параметры ПФ'!$N$7/IF(H1676=0,I1676,IF(I1676&gt;H1676,H1676,I1676)),0)*G1676)</f>
        <v>600</v>
      </c>
      <c r="N1676" s="19">
        <f t="shared" si="132"/>
        <v>0</v>
      </c>
      <c r="O1676" s="66" t="b">
        <f t="shared" si="133"/>
        <v>1</v>
      </c>
      <c r="P1676" s="67">
        <f t="shared" si="134"/>
        <v>72</v>
      </c>
    </row>
    <row r="1677" spans="1:16" x14ac:dyDescent="0.45">
      <c r="A1677" s="90" t="s">
        <v>81</v>
      </c>
      <c r="B1677" s="90" t="s">
        <v>1175</v>
      </c>
      <c r="C1677" s="90" t="s">
        <v>1</v>
      </c>
      <c r="D1677" s="91">
        <v>36</v>
      </c>
      <c r="E1677" s="91">
        <v>20</v>
      </c>
      <c r="F1677" s="92">
        <v>2</v>
      </c>
      <c r="G1677" s="92">
        <v>12</v>
      </c>
      <c r="H1677" s="68">
        <f t="array" ref="H1677">INDEX('Нормативные затраты по МЗ'!$C$2:$C$132,MATCH(A1677&amp;C1677,'Нормативные затраты по МЗ'!$A$2:$A$132&amp;'Нормативные затраты по МЗ'!$B$2:$B$132,0))</f>
        <v>114.69</v>
      </c>
      <c r="I1677" s="3">
        <f>HLOOKUP($C1677,'Параметры ПФ'!$F$3:$K$4,2,FALSE)</f>
        <v>155.04</v>
      </c>
      <c r="J1677" s="3">
        <f t="shared" si="130"/>
        <v>4587.6000000000004</v>
      </c>
      <c r="K1677" s="4">
        <f>IF(J1677&lt;'Параметры ПФ'!$N$7+0.01,'Стандартные программы'!J1677,ROUNDDOWN('Параметры ПФ'!$N$7/IF(H1677=0,I1677,IF(I1677&gt;H1677,H1677,I1677)),0)*IF(H1677=0,I1677,IF(I1677&gt;H1677,H1677,I1677)))</f>
        <v>4587.6000000000004</v>
      </c>
      <c r="L1677" s="3">
        <f t="shared" si="131"/>
        <v>55051.199999999997</v>
      </c>
      <c r="M1677" s="25">
        <f>IF(J1677&lt;'Параметры ПФ'!$N$7+0.01,E1677*F1677*G1677,ROUNDDOWN('Параметры ПФ'!$N$7/IF(H1677=0,I1677,IF(I1677&gt;H1677,H1677,I1677)),0)*G1677)</f>
        <v>480</v>
      </c>
      <c r="N1677" s="19">
        <f t="shared" si="132"/>
        <v>0</v>
      </c>
      <c r="O1677" s="66" t="b">
        <f t="shared" si="133"/>
        <v>1</v>
      </c>
      <c r="P1677" s="67">
        <f t="shared" si="134"/>
        <v>72</v>
      </c>
    </row>
    <row r="1678" spans="1:16" x14ac:dyDescent="0.45">
      <c r="A1678" s="90" t="s">
        <v>81</v>
      </c>
      <c r="B1678" s="90" t="s">
        <v>1177</v>
      </c>
      <c r="C1678" s="90" t="s">
        <v>1</v>
      </c>
      <c r="D1678" s="91">
        <v>36</v>
      </c>
      <c r="E1678" s="91">
        <v>20</v>
      </c>
      <c r="F1678" s="92">
        <v>2</v>
      </c>
      <c r="G1678" s="92">
        <v>13</v>
      </c>
      <c r="H1678" s="68">
        <f t="array" ref="H1678">INDEX('Нормативные затраты по МЗ'!$C$2:$C$132,MATCH(A1678&amp;C1678,'Нормативные затраты по МЗ'!$A$2:$A$132&amp;'Нормативные затраты по МЗ'!$B$2:$B$132,0))</f>
        <v>114.69</v>
      </c>
      <c r="I1678" s="3">
        <f>HLOOKUP($C1678,'Параметры ПФ'!$F$3:$K$4,2,FALSE)</f>
        <v>155.04</v>
      </c>
      <c r="J1678" s="3">
        <f t="shared" si="130"/>
        <v>4587.6000000000004</v>
      </c>
      <c r="K1678" s="4">
        <f>IF(J1678&lt;'Параметры ПФ'!$N$7+0.01,'Стандартные программы'!J1678,ROUNDDOWN('Параметры ПФ'!$N$7/IF(H1678=0,I1678,IF(I1678&gt;H1678,H1678,I1678)),0)*IF(H1678=0,I1678,IF(I1678&gt;H1678,H1678,I1678)))</f>
        <v>4587.6000000000004</v>
      </c>
      <c r="L1678" s="3">
        <f t="shared" si="131"/>
        <v>59638.8</v>
      </c>
      <c r="M1678" s="25">
        <f>IF(J1678&lt;'Параметры ПФ'!$N$7+0.01,E1678*F1678*G1678,ROUNDDOWN('Параметры ПФ'!$N$7/IF(H1678=0,I1678,IF(I1678&gt;H1678,H1678,I1678)),0)*G1678)</f>
        <v>520</v>
      </c>
      <c r="N1678" s="19">
        <f t="shared" si="132"/>
        <v>0</v>
      </c>
      <c r="O1678" s="66" t="b">
        <f t="shared" si="133"/>
        <v>1</v>
      </c>
      <c r="P1678" s="67">
        <f t="shared" si="134"/>
        <v>72</v>
      </c>
    </row>
    <row r="1679" spans="1:16" x14ac:dyDescent="0.45">
      <c r="A1679" s="90" t="s">
        <v>81</v>
      </c>
      <c r="B1679" s="90" t="s">
        <v>1179</v>
      </c>
      <c r="C1679" s="90" t="s">
        <v>1</v>
      </c>
      <c r="D1679" s="91">
        <v>36</v>
      </c>
      <c r="E1679" s="91">
        <v>20</v>
      </c>
      <c r="F1679" s="92">
        <v>2</v>
      </c>
      <c r="G1679" s="92">
        <v>15</v>
      </c>
      <c r="H1679" s="68">
        <f t="array" ref="H1679">INDEX('Нормативные затраты по МЗ'!$C$2:$C$132,MATCH(A1679&amp;C1679,'Нормативные затраты по МЗ'!$A$2:$A$132&amp;'Нормативные затраты по МЗ'!$B$2:$B$132,0))</f>
        <v>114.69</v>
      </c>
      <c r="I1679" s="3">
        <f>HLOOKUP($C1679,'Параметры ПФ'!$F$3:$K$4,2,FALSE)</f>
        <v>155.04</v>
      </c>
      <c r="J1679" s="3">
        <f t="shared" si="130"/>
        <v>4587.6000000000004</v>
      </c>
      <c r="K1679" s="4">
        <f>IF(J1679&lt;'Параметры ПФ'!$N$7+0.01,'Стандартные программы'!J1679,ROUNDDOWN('Параметры ПФ'!$N$7/IF(H1679=0,I1679,IF(I1679&gt;H1679,H1679,I1679)),0)*IF(H1679=0,I1679,IF(I1679&gt;H1679,H1679,I1679)))</f>
        <v>4587.6000000000004</v>
      </c>
      <c r="L1679" s="3">
        <f t="shared" si="131"/>
        <v>68814</v>
      </c>
      <c r="M1679" s="25">
        <f>IF(J1679&lt;'Параметры ПФ'!$N$7+0.01,E1679*F1679*G1679,ROUNDDOWN('Параметры ПФ'!$N$7/IF(H1679=0,I1679,IF(I1679&gt;H1679,H1679,I1679)),0)*G1679)</f>
        <v>600</v>
      </c>
      <c r="N1679" s="19">
        <f t="shared" si="132"/>
        <v>0</v>
      </c>
      <c r="O1679" s="66" t="b">
        <f t="shared" si="133"/>
        <v>1</v>
      </c>
      <c r="P1679" s="67">
        <f t="shared" si="134"/>
        <v>72</v>
      </c>
    </row>
    <row r="1680" spans="1:16" x14ac:dyDescent="0.45">
      <c r="A1680" s="90" t="s">
        <v>81</v>
      </c>
      <c r="B1680" s="90" t="s">
        <v>1181</v>
      </c>
      <c r="C1680" s="90" t="s">
        <v>1</v>
      </c>
      <c r="D1680" s="91">
        <v>36</v>
      </c>
      <c r="E1680" s="91">
        <v>20</v>
      </c>
      <c r="F1680" s="92">
        <v>2</v>
      </c>
      <c r="G1680" s="92">
        <v>15</v>
      </c>
      <c r="H1680" s="68">
        <f t="array" ref="H1680">INDEX('Нормативные затраты по МЗ'!$C$2:$C$132,MATCH(A1680&amp;C1680,'Нормативные затраты по МЗ'!$A$2:$A$132&amp;'Нормативные затраты по МЗ'!$B$2:$B$132,0))</f>
        <v>114.69</v>
      </c>
      <c r="I1680" s="3">
        <f>HLOOKUP($C1680,'Параметры ПФ'!$F$3:$K$4,2,FALSE)</f>
        <v>155.04</v>
      </c>
      <c r="J1680" s="3">
        <f t="shared" si="130"/>
        <v>4587.6000000000004</v>
      </c>
      <c r="K1680" s="4">
        <f>IF(J1680&lt;'Параметры ПФ'!$N$7+0.01,'Стандартные программы'!J1680,ROUNDDOWN('Параметры ПФ'!$N$7/IF(H1680=0,I1680,IF(I1680&gt;H1680,H1680,I1680)),0)*IF(H1680=0,I1680,IF(I1680&gt;H1680,H1680,I1680)))</f>
        <v>4587.6000000000004</v>
      </c>
      <c r="L1680" s="3">
        <f t="shared" si="131"/>
        <v>68814</v>
      </c>
      <c r="M1680" s="25">
        <f>IF(J1680&lt;'Параметры ПФ'!$N$7+0.01,E1680*F1680*G1680,ROUNDDOWN('Параметры ПФ'!$N$7/IF(H1680=0,I1680,IF(I1680&gt;H1680,H1680,I1680)),0)*G1680)</f>
        <v>600</v>
      </c>
      <c r="N1680" s="19">
        <f t="shared" si="132"/>
        <v>0</v>
      </c>
      <c r="O1680" s="66" t="b">
        <f t="shared" si="133"/>
        <v>1</v>
      </c>
      <c r="P1680" s="67">
        <f t="shared" si="134"/>
        <v>72</v>
      </c>
    </row>
    <row r="1681" spans="1:16" x14ac:dyDescent="0.45">
      <c r="A1681" s="90" t="s">
        <v>81</v>
      </c>
      <c r="B1681" s="90" t="s">
        <v>2377</v>
      </c>
      <c r="C1681" s="90" t="s">
        <v>1</v>
      </c>
      <c r="D1681" s="91">
        <v>36</v>
      </c>
      <c r="E1681" s="91">
        <v>20</v>
      </c>
      <c r="F1681" s="92">
        <v>2</v>
      </c>
      <c r="G1681" s="92">
        <v>13</v>
      </c>
      <c r="H1681" s="68">
        <f t="array" ref="H1681">INDEX('Нормативные затраты по МЗ'!$C$2:$C$132,MATCH(A1681&amp;C1681,'Нормативные затраты по МЗ'!$A$2:$A$132&amp;'Нормативные затраты по МЗ'!$B$2:$B$132,0))</f>
        <v>114.69</v>
      </c>
      <c r="I1681" s="3">
        <f>HLOOKUP($C1681,'Параметры ПФ'!$F$3:$K$4,2,FALSE)</f>
        <v>155.04</v>
      </c>
      <c r="J1681" s="3">
        <f t="shared" si="130"/>
        <v>4587.6000000000004</v>
      </c>
      <c r="K1681" s="4">
        <f>IF(J1681&lt;'Параметры ПФ'!$N$7+0.01,'Стандартные программы'!J1681,ROUNDDOWN('Параметры ПФ'!$N$7/IF(H1681=0,I1681,IF(I1681&gt;H1681,H1681,I1681)),0)*IF(H1681=0,I1681,IF(I1681&gt;H1681,H1681,I1681)))</f>
        <v>4587.6000000000004</v>
      </c>
      <c r="L1681" s="3">
        <f t="shared" si="131"/>
        <v>59638.8</v>
      </c>
      <c r="M1681" s="25">
        <f>IF(J1681&lt;'Параметры ПФ'!$N$7+0.01,E1681*F1681*G1681,ROUNDDOWN('Параметры ПФ'!$N$7/IF(H1681=0,I1681,IF(I1681&gt;H1681,H1681,I1681)),0)*G1681)</f>
        <v>520</v>
      </c>
      <c r="N1681" s="19">
        <f t="shared" si="132"/>
        <v>0</v>
      </c>
      <c r="O1681" s="66" t="b">
        <f t="shared" si="133"/>
        <v>1</v>
      </c>
      <c r="P1681" s="67">
        <f t="shared" si="134"/>
        <v>72</v>
      </c>
    </row>
    <row r="1682" spans="1:16" x14ac:dyDescent="0.45">
      <c r="A1682" s="90" t="s">
        <v>81</v>
      </c>
      <c r="B1682" s="90" t="s">
        <v>2378</v>
      </c>
      <c r="C1682" s="90" t="s">
        <v>1</v>
      </c>
      <c r="D1682" s="91">
        <v>36</v>
      </c>
      <c r="E1682" s="91">
        <v>20</v>
      </c>
      <c r="F1682" s="92">
        <v>2</v>
      </c>
      <c r="G1682" s="92">
        <v>13</v>
      </c>
      <c r="H1682" s="68">
        <f t="array" ref="H1682">INDEX('Нормативные затраты по МЗ'!$C$2:$C$132,MATCH(A1682&amp;C1682,'Нормативные затраты по МЗ'!$A$2:$A$132&amp;'Нормативные затраты по МЗ'!$B$2:$B$132,0))</f>
        <v>114.69</v>
      </c>
      <c r="I1682" s="3">
        <f>HLOOKUP($C1682,'Параметры ПФ'!$F$3:$K$4,2,FALSE)</f>
        <v>155.04</v>
      </c>
      <c r="J1682" s="3">
        <f t="shared" si="130"/>
        <v>4587.6000000000004</v>
      </c>
      <c r="K1682" s="4">
        <f>IF(J1682&lt;'Параметры ПФ'!$N$7+0.01,'Стандартные программы'!J1682,ROUNDDOWN('Параметры ПФ'!$N$7/IF(H1682=0,I1682,IF(I1682&gt;H1682,H1682,I1682)),0)*IF(H1682=0,I1682,IF(I1682&gt;H1682,H1682,I1682)))</f>
        <v>4587.6000000000004</v>
      </c>
      <c r="L1682" s="3">
        <f t="shared" si="131"/>
        <v>59638.8</v>
      </c>
      <c r="M1682" s="25">
        <f>IF(J1682&lt;'Параметры ПФ'!$N$7+0.01,E1682*F1682*G1682,ROUNDDOWN('Параметры ПФ'!$N$7/IF(H1682=0,I1682,IF(I1682&gt;H1682,H1682,I1682)),0)*G1682)</f>
        <v>520</v>
      </c>
      <c r="N1682" s="19">
        <f t="shared" si="132"/>
        <v>0</v>
      </c>
      <c r="O1682" s="66" t="b">
        <f t="shared" si="133"/>
        <v>1</v>
      </c>
      <c r="P1682" s="67">
        <f t="shared" si="134"/>
        <v>72</v>
      </c>
    </row>
    <row r="1683" spans="1:16" x14ac:dyDescent="0.45">
      <c r="A1683" s="90" t="s">
        <v>81</v>
      </c>
      <c r="B1683" s="90" t="s">
        <v>1185</v>
      </c>
      <c r="C1683" s="90" t="s">
        <v>1</v>
      </c>
      <c r="D1683" s="91">
        <v>36</v>
      </c>
      <c r="E1683" s="91">
        <v>20</v>
      </c>
      <c r="F1683" s="92">
        <v>2</v>
      </c>
      <c r="G1683" s="92">
        <v>13</v>
      </c>
      <c r="H1683" s="68">
        <f t="array" ref="H1683">INDEX('Нормативные затраты по МЗ'!$C$2:$C$132,MATCH(A1683&amp;C1683,'Нормативные затраты по МЗ'!$A$2:$A$132&amp;'Нормативные затраты по МЗ'!$B$2:$B$132,0))</f>
        <v>114.69</v>
      </c>
      <c r="I1683" s="3">
        <f>HLOOKUP($C1683,'Параметры ПФ'!$F$3:$K$4,2,FALSE)</f>
        <v>155.04</v>
      </c>
      <c r="J1683" s="3">
        <f t="shared" si="130"/>
        <v>4587.6000000000004</v>
      </c>
      <c r="K1683" s="4">
        <f>IF(J1683&lt;'Параметры ПФ'!$N$7+0.01,'Стандартные программы'!J1683,ROUNDDOWN('Параметры ПФ'!$N$7/IF(H1683=0,I1683,IF(I1683&gt;H1683,H1683,I1683)),0)*IF(H1683=0,I1683,IF(I1683&gt;H1683,H1683,I1683)))</f>
        <v>4587.6000000000004</v>
      </c>
      <c r="L1683" s="3">
        <f t="shared" si="131"/>
        <v>59638.8</v>
      </c>
      <c r="M1683" s="25">
        <f>IF(J1683&lt;'Параметры ПФ'!$N$7+0.01,E1683*F1683*G1683,ROUNDDOWN('Параметры ПФ'!$N$7/IF(H1683=0,I1683,IF(I1683&gt;H1683,H1683,I1683)),0)*G1683)</f>
        <v>520</v>
      </c>
      <c r="N1683" s="19">
        <f t="shared" si="132"/>
        <v>0</v>
      </c>
      <c r="O1683" s="66" t="b">
        <f t="shared" si="133"/>
        <v>1</v>
      </c>
      <c r="P1683" s="67">
        <f t="shared" si="134"/>
        <v>72</v>
      </c>
    </row>
    <row r="1684" spans="1:16" x14ac:dyDescent="0.45">
      <c r="A1684" s="90" t="s">
        <v>81</v>
      </c>
      <c r="B1684" s="90" t="s">
        <v>1187</v>
      </c>
      <c r="C1684" s="90" t="s">
        <v>1</v>
      </c>
      <c r="D1684" s="91">
        <v>36</v>
      </c>
      <c r="E1684" s="91">
        <v>20</v>
      </c>
      <c r="F1684" s="92">
        <v>2</v>
      </c>
      <c r="G1684" s="92">
        <v>13</v>
      </c>
      <c r="H1684" s="68">
        <f t="array" ref="H1684">INDEX('Нормативные затраты по МЗ'!$C$2:$C$132,MATCH(A1684&amp;C1684,'Нормативные затраты по МЗ'!$A$2:$A$132&amp;'Нормативные затраты по МЗ'!$B$2:$B$132,0))</f>
        <v>114.69</v>
      </c>
      <c r="I1684" s="3">
        <f>HLOOKUP($C1684,'Параметры ПФ'!$F$3:$K$4,2,FALSE)</f>
        <v>155.04</v>
      </c>
      <c r="J1684" s="3">
        <f t="shared" si="130"/>
        <v>4587.6000000000004</v>
      </c>
      <c r="K1684" s="4">
        <f>IF(J1684&lt;'Параметры ПФ'!$N$7+0.01,'Стандартные программы'!J1684,ROUNDDOWN('Параметры ПФ'!$N$7/IF(H1684=0,I1684,IF(I1684&gt;H1684,H1684,I1684)),0)*IF(H1684=0,I1684,IF(I1684&gt;H1684,H1684,I1684)))</f>
        <v>4587.6000000000004</v>
      </c>
      <c r="L1684" s="3">
        <f t="shared" si="131"/>
        <v>59638.8</v>
      </c>
      <c r="M1684" s="25">
        <f>IF(J1684&lt;'Параметры ПФ'!$N$7+0.01,E1684*F1684*G1684,ROUNDDOWN('Параметры ПФ'!$N$7/IF(H1684=0,I1684,IF(I1684&gt;H1684,H1684,I1684)),0)*G1684)</f>
        <v>520</v>
      </c>
      <c r="N1684" s="19">
        <f t="shared" si="132"/>
        <v>0</v>
      </c>
      <c r="O1684" s="66" t="b">
        <f t="shared" si="133"/>
        <v>1</v>
      </c>
      <c r="P1684" s="67">
        <f t="shared" si="134"/>
        <v>72</v>
      </c>
    </row>
    <row r="1685" spans="1:16" x14ac:dyDescent="0.45">
      <c r="A1685" s="90" t="s">
        <v>81</v>
      </c>
      <c r="B1685" s="90" t="s">
        <v>1189</v>
      </c>
      <c r="C1685" s="90" t="s">
        <v>1</v>
      </c>
      <c r="D1685" s="91">
        <v>36</v>
      </c>
      <c r="E1685" s="91">
        <v>20</v>
      </c>
      <c r="F1685" s="92">
        <v>2</v>
      </c>
      <c r="G1685" s="92">
        <v>15</v>
      </c>
      <c r="H1685" s="68">
        <f t="array" ref="H1685">INDEX('Нормативные затраты по МЗ'!$C$2:$C$132,MATCH(A1685&amp;C1685,'Нормативные затраты по МЗ'!$A$2:$A$132&amp;'Нормативные затраты по МЗ'!$B$2:$B$132,0))</f>
        <v>114.69</v>
      </c>
      <c r="I1685" s="3">
        <f>HLOOKUP($C1685,'Параметры ПФ'!$F$3:$K$4,2,FALSE)</f>
        <v>155.04</v>
      </c>
      <c r="J1685" s="3">
        <f t="shared" si="130"/>
        <v>4587.6000000000004</v>
      </c>
      <c r="K1685" s="4">
        <f>IF(J1685&lt;'Параметры ПФ'!$N$7+0.01,'Стандартные программы'!J1685,ROUNDDOWN('Параметры ПФ'!$N$7/IF(H1685=0,I1685,IF(I1685&gt;H1685,H1685,I1685)),0)*IF(H1685=0,I1685,IF(I1685&gt;H1685,H1685,I1685)))</f>
        <v>4587.6000000000004</v>
      </c>
      <c r="L1685" s="3">
        <f t="shared" si="131"/>
        <v>68814</v>
      </c>
      <c r="M1685" s="25">
        <f>IF(J1685&lt;'Параметры ПФ'!$N$7+0.01,E1685*F1685*G1685,ROUNDDOWN('Параметры ПФ'!$N$7/IF(H1685=0,I1685,IF(I1685&gt;H1685,H1685,I1685)),0)*G1685)</f>
        <v>600</v>
      </c>
      <c r="N1685" s="19">
        <f t="shared" si="132"/>
        <v>0</v>
      </c>
      <c r="O1685" s="66" t="b">
        <f t="shared" si="133"/>
        <v>1</v>
      </c>
      <c r="P1685" s="67">
        <f t="shared" si="134"/>
        <v>72</v>
      </c>
    </row>
    <row r="1686" spans="1:16" x14ac:dyDescent="0.45">
      <c r="A1686" s="90" t="s">
        <v>81</v>
      </c>
      <c r="B1686" s="90" t="s">
        <v>1191</v>
      </c>
      <c r="C1686" s="90" t="s">
        <v>1</v>
      </c>
      <c r="D1686" s="91">
        <v>36</v>
      </c>
      <c r="E1686" s="91">
        <v>20</v>
      </c>
      <c r="F1686" s="92">
        <v>2</v>
      </c>
      <c r="G1686" s="92">
        <v>15</v>
      </c>
      <c r="H1686" s="68">
        <f t="array" ref="H1686">INDEX('Нормативные затраты по МЗ'!$C$2:$C$132,MATCH(A1686&amp;C1686,'Нормативные затраты по МЗ'!$A$2:$A$132&amp;'Нормативные затраты по МЗ'!$B$2:$B$132,0))</f>
        <v>114.69</v>
      </c>
      <c r="I1686" s="3">
        <f>HLOOKUP($C1686,'Параметры ПФ'!$F$3:$K$4,2,FALSE)</f>
        <v>155.04</v>
      </c>
      <c r="J1686" s="3">
        <f t="shared" si="130"/>
        <v>4587.6000000000004</v>
      </c>
      <c r="K1686" s="4">
        <f>IF(J1686&lt;'Параметры ПФ'!$N$7+0.01,'Стандартные программы'!J1686,ROUNDDOWN('Параметры ПФ'!$N$7/IF(H1686=0,I1686,IF(I1686&gt;H1686,H1686,I1686)),0)*IF(H1686=0,I1686,IF(I1686&gt;H1686,H1686,I1686)))</f>
        <v>4587.6000000000004</v>
      </c>
      <c r="L1686" s="3">
        <f t="shared" si="131"/>
        <v>68814</v>
      </c>
      <c r="M1686" s="25">
        <f>IF(J1686&lt;'Параметры ПФ'!$N$7+0.01,E1686*F1686*G1686,ROUNDDOWN('Параметры ПФ'!$N$7/IF(H1686=0,I1686,IF(I1686&gt;H1686,H1686,I1686)),0)*G1686)</f>
        <v>600</v>
      </c>
      <c r="N1686" s="19">
        <f t="shared" si="132"/>
        <v>0</v>
      </c>
      <c r="O1686" s="66" t="b">
        <f t="shared" si="133"/>
        <v>1</v>
      </c>
      <c r="P1686" s="67">
        <f t="shared" si="134"/>
        <v>72</v>
      </c>
    </row>
    <row r="1687" spans="1:16" x14ac:dyDescent="0.45">
      <c r="A1687" s="90" t="s">
        <v>81</v>
      </c>
      <c r="B1687" s="90" t="s">
        <v>1193</v>
      </c>
      <c r="C1687" s="90" t="s">
        <v>1</v>
      </c>
      <c r="D1687" s="91">
        <v>36</v>
      </c>
      <c r="E1687" s="91">
        <v>20</v>
      </c>
      <c r="F1687" s="92">
        <v>2</v>
      </c>
      <c r="G1687" s="92">
        <v>13</v>
      </c>
      <c r="H1687" s="68">
        <f t="array" ref="H1687">INDEX('Нормативные затраты по МЗ'!$C$2:$C$132,MATCH(A1687&amp;C1687,'Нормативные затраты по МЗ'!$A$2:$A$132&amp;'Нормативные затраты по МЗ'!$B$2:$B$132,0))</f>
        <v>114.69</v>
      </c>
      <c r="I1687" s="3">
        <f>HLOOKUP($C1687,'Параметры ПФ'!$F$3:$K$4,2,FALSE)</f>
        <v>155.04</v>
      </c>
      <c r="J1687" s="3">
        <f t="shared" si="130"/>
        <v>4587.6000000000004</v>
      </c>
      <c r="K1687" s="4">
        <f>IF(J1687&lt;'Параметры ПФ'!$N$7+0.01,'Стандартные программы'!J1687,ROUNDDOWN('Параметры ПФ'!$N$7/IF(H1687=0,I1687,IF(I1687&gt;H1687,H1687,I1687)),0)*IF(H1687=0,I1687,IF(I1687&gt;H1687,H1687,I1687)))</f>
        <v>4587.6000000000004</v>
      </c>
      <c r="L1687" s="3">
        <f t="shared" si="131"/>
        <v>59638.8</v>
      </c>
      <c r="M1687" s="25">
        <f>IF(J1687&lt;'Параметры ПФ'!$N$7+0.01,E1687*F1687*G1687,ROUNDDOWN('Параметры ПФ'!$N$7/IF(H1687=0,I1687,IF(I1687&gt;H1687,H1687,I1687)),0)*G1687)</f>
        <v>520</v>
      </c>
      <c r="N1687" s="19">
        <f t="shared" si="132"/>
        <v>0</v>
      </c>
      <c r="O1687" s="66" t="b">
        <f t="shared" si="133"/>
        <v>1</v>
      </c>
      <c r="P1687" s="67">
        <f t="shared" si="134"/>
        <v>72</v>
      </c>
    </row>
    <row r="1688" spans="1:16" x14ac:dyDescent="0.45">
      <c r="A1688" s="90" t="s">
        <v>81</v>
      </c>
      <c r="B1688" s="90" t="s">
        <v>1195</v>
      </c>
      <c r="C1688" s="90" t="s">
        <v>1</v>
      </c>
      <c r="D1688" s="91">
        <v>36</v>
      </c>
      <c r="E1688" s="91">
        <v>20</v>
      </c>
      <c r="F1688" s="92">
        <v>2</v>
      </c>
      <c r="G1688" s="92">
        <v>13</v>
      </c>
      <c r="H1688" s="68">
        <f t="array" ref="H1688">INDEX('Нормативные затраты по МЗ'!$C$2:$C$132,MATCH(A1688&amp;C1688,'Нормативные затраты по МЗ'!$A$2:$A$132&amp;'Нормативные затраты по МЗ'!$B$2:$B$132,0))</f>
        <v>114.69</v>
      </c>
      <c r="I1688" s="3">
        <f>HLOOKUP($C1688,'Параметры ПФ'!$F$3:$K$4,2,FALSE)</f>
        <v>155.04</v>
      </c>
      <c r="J1688" s="3">
        <f t="shared" si="130"/>
        <v>4587.6000000000004</v>
      </c>
      <c r="K1688" s="4">
        <f>IF(J1688&lt;'Параметры ПФ'!$N$7+0.01,'Стандартные программы'!J1688,ROUNDDOWN('Параметры ПФ'!$N$7/IF(H1688=0,I1688,IF(I1688&gt;H1688,H1688,I1688)),0)*IF(H1688=0,I1688,IF(I1688&gt;H1688,H1688,I1688)))</f>
        <v>4587.6000000000004</v>
      </c>
      <c r="L1688" s="3">
        <f t="shared" si="131"/>
        <v>59638.8</v>
      </c>
      <c r="M1688" s="25">
        <f>IF(J1688&lt;'Параметры ПФ'!$N$7+0.01,E1688*F1688*G1688,ROUNDDOWN('Параметры ПФ'!$N$7/IF(H1688=0,I1688,IF(I1688&gt;H1688,H1688,I1688)),0)*G1688)</f>
        <v>520</v>
      </c>
      <c r="N1688" s="19">
        <f t="shared" si="132"/>
        <v>0</v>
      </c>
      <c r="O1688" s="66" t="b">
        <f t="shared" si="133"/>
        <v>1</v>
      </c>
      <c r="P1688" s="67">
        <f t="shared" si="134"/>
        <v>72</v>
      </c>
    </row>
    <row r="1689" spans="1:16" x14ac:dyDescent="0.45">
      <c r="A1689" s="90" t="s">
        <v>81</v>
      </c>
      <c r="B1689" s="90" t="s">
        <v>1197</v>
      </c>
      <c r="C1689" s="90" t="s">
        <v>1</v>
      </c>
      <c r="D1689" s="91">
        <v>36</v>
      </c>
      <c r="E1689" s="91">
        <v>20</v>
      </c>
      <c r="F1689" s="92">
        <v>2</v>
      </c>
      <c r="G1689" s="92">
        <v>13</v>
      </c>
      <c r="H1689" s="68">
        <f t="array" ref="H1689">INDEX('Нормативные затраты по МЗ'!$C$2:$C$132,MATCH(A1689&amp;C1689,'Нормативные затраты по МЗ'!$A$2:$A$132&amp;'Нормативные затраты по МЗ'!$B$2:$B$132,0))</f>
        <v>114.69</v>
      </c>
      <c r="I1689" s="3">
        <f>HLOOKUP($C1689,'Параметры ПФ'!$F$3:$K$4,2,FALSE)</f>
        <v>155.04</v>
      </c>
      <c r="J1689" s="3">
        <f t="shared" si="130"/>
        <v>4587.6000000000004</v>
      </c>
      <c r="K1689" s="4">
        <f>IF(J1689&lt;'Параметры ПФ'!$N$7+0.01,'Стандартные программы'!J1689,ROUNDDOWN('Параметры ПФ'!$N$7/IF(H1689=0,I1689,IF(I1689&gt;H1689,H1689,I1689)),0)*IF(H1689=0,I1689,IF(I1689&gt;H1689,H1689,I1689)))</f>
        <v>4587.6000000000004</v>
      </c>
      <c r="L1689" s="3">
        <f t="shared" si="131"/>
        <v>59638.8</v>
      </c>
      <c r="M1689" s="25">
        <f>IF(J1689&lt;'Параметры ПФ'!$N$7+0.01,E1689*F1689*G1689,ROUNDDOWN('Параметры ПФ'!$N$7/IF(H1689=0,I1689,IF(I1689&gt;H1689,H1689,I1689)),0)*G1689)</f>
        <v>520</v>
      </c>
      <c r="N1689" s="19">
        <f t="shared" si="132"/>
        <v>0</v>
      </c>
      <c r="O1689" s="66" t="b">
        <f t="shared" si="133"/>
        <v>1</v>
      </c>
      <c r="P1689" s="67">
        <f t="shared" si="134"/>
        <v>72</v>
      </c>
    </row>
    <row r="1690" spans="1:16" x14ac:dyDescent="0.45">
      <c r="A1690" s="90" t="s">
        <v>81</v>
      </c>
      <c r="B1690" s="90" t="s">
        <v>1199</v>
      </c>
      <c r="C1690" s="90" t="s">
        <v>1</v>
      </c>
      <c r="D1690" s="91">
        <v>36</v>
      </c>
      <c r="E1690" s="91">
        <v>20</v>
      </c>
      <c r="F1690" s="92">
        <v>2</v>
      </c>
      <c r="G1690" s="92">
        <v>13</v>
      </c>
      <c r="H1690" s="68">
        <f t="array" ref="H1690">INDEX('Нормативные затраты по МЗ'!$C$2:$C$132,MATCH(A1690&amp;C1690,'Нормативные затраты по МЗ'!$A$2:$A$132&amp;'Нормативные затраты по МЗ'!$B$2:$B$132,0))</f>
        <v>114.69</v>
      </c>
      <c r="I1690" s="3">
        <f>HLOOKUP($C1690,'Параметры ПФ'!$F$3:$K$4,2,FALSE)</f>
        <v>155.04</v>
      </c>
      <c r="J1690" s="3">
        <f t="shared" si="130"/>
        <v>4587.6000000000004</v>
      </c>
      <c r="K1690" s="4">
        <f>IF(J1690&lt;'Параметры ПФ'!$N$7+0.01,'Стандартные программы'!J1690,ROUNDDOWN('Параметры ПФ'!$N$7/IF(H1690=0,I1690,IF(I1690&gt;H1690,H1690,I1690)),0)*IF(H1690=0,I1690,IF(I1690&gt;H1690,H1690,I1690)))</f>
        <v>4587.6000000000004</v>
      </c>
      <c r="L1690" s="3">
        <f t="shared" si="131"/>
        <v>59638.8</v>
      </c>
      <c r="M1690" s="25">
        <f>IF(J1690&lt;'Параметры ПФ'!$N$7+0.01,E1690*F1690*G1690,ROUNDDOWN('Параметры ПФ'!$N$7/IF(H1690=0,I1690,IF(I1690&gt;H1690,H1690,I1690)),0)*G1690)</f>
        <v>520</v>
      </c>
      <c r="N1690" s="19">
        <f t="shared" si="132"/>
        <v>0</v>
      </c>
      <c r="O1690" s="66" t="b">
        <f t="shared" si="133"/>
        <v>1</v>
      </c>
      <c r="P1690" s="67">
        <f t="shared" si="134"/>
        <v>72</v>
      </c>
    </row>
    <row r="1691" spans="1:16" x14ac:dyDescent="0.45">
      <c r="A1691" s="90" t="s">
        <v>81</v>
      </c>
      <c r="B1691" s="90" t="s">
        <v>1201</v>
      </c>
      <c r="C1691" s="90" t="s">
        <v>1</v>
      </c>
      <c r="D1691" s="91">
        <v>36</v>
      </c>
      <c r="E1691" s="91">
        <v>20</v>
      </c>
      <c r="F1691" s="92">
        <v>2</v>
      </c>
      <c r="G1691" s="92">
        <v>15</v>
      </c>
      <c r="H1691" s="68">
        <f t="array" ref="H1691">INDEX('Нормативные затраты по МЗ'!$C$2:$C$132,MATCH(A1691&amp;C1691,'Нормативные затраты по МЗ'!$A$2:$A$132&amp;'Нормативные затраты по МЗ'!$B$2:$B$132,0))</f>
        <v>114.69</v>
      </c>
      <c r="I1691" s="3">
        <f>HLOOKUP($C1691,'Параметры ПФ'!$F$3:$K$4,2,FALSE)</f>
        <v>155.04</v>
      </c>
      <c r="J1691" s="3">
        <f t="shared" si="130"/>
        <v>4587.6000000000004</v>
      </c>
      <c r="K1691" s="4">
        <f>IF(J1691&lt;'Параметры ПФ'!$N$7+0.01,'Стандартные программы'!J1691,ROUNDDOWN('Параметры ПФ'!$N$7/IF(H1691=0,I1691,IF(I1691&gt;H1691,H1691,I1691)),0)*IF(H1691=0,I1691,IF(I1691&gt;H1691,H1691,I1691)))</f>
        <v>4587.6000000000004</v>
      </c>
      <c r="L1691" s="3">
        <f t="shared" si="131"/>
        <v>68814</v>
      </c>
      <c r="M1691" s="25">
        <f>IF(J1691&lt;'Параметры ПФ'!$N$7+0.01,E1691*F1691*G1691,ROUNDDOWN('Параметры ПФ'!$N$7/IF(H1691=0,I1691,IF(I1691&gt;H1691,H1691,I1691)),0)*G1691)</f>
        <v>600</v>
      </c>
      <c r="N1691" s="19">
        <f t="shared" si="132"/>
        <v>0</v>
      </c>
      <c r="O1691" s="66" t="b">
        <f t="shared" si="133"/>
        <v>1</v>
      </c>
      <c r="P1691" s="67">
        <f t="shared" si="134"/>
        <v>72</v>
      </c>
    </row>
    <row r="1692" spans="1:16" x14ac:dyDescent="0.45">
      <c r="A1692" s="90" t="s">
        <v>81</v>
      </c>
      <c r="B1692" s="90" t="s">
        <v>1203</v>
      </c>
      <c r="C1692" s="90" t="s">
        <v>1</v>
      </c>
      <c r="D1692" s="91">
        <v>36</v>
      </c>
      <c r="E1692" s="91">
        <v>20</v>
      </c>
      <c r="F1692" s="92">
        <v>2</v>
      </c>
      <c r="G1692" s="92">
        <v>15</v>
      </c>
      <c r="H1692" s="68">
        <f t="array" ref="H1692">INDEX('Нормативные затраты по МЗ'!$C$2:$C$132,MATCH(A1692&amp;C1692,'Нормативные затраты по МЗ'!$A$2:$A$132&amp;'Нормативные затраты по МЗ'!$B$2:$B$132,0))</f>
        <v>114.69</v>
      </c>
      <c r="I1692" s="3">
        <f>HLOOKUP($C1692,'Параметры ПФ'!$F$3:$K$4,2,FALSE)</f>
        <v>155.04</v>
      </c>
      <c r="J1692" s="3">
        <f t="shared" si="130"/>
        <v>4587.6000000000004</v>
      </c>
      <c r="K1692" s="4">
        <f>IF(J1692&lt;'Параметры ПФ'!$N$7+0.01,'Стандартные программы'!J1692,ROUNDDOWN('Параметры ПФ'!$N$7/IF(H1692=0,I1692,IF(I1692&gt;H1692,H1692,I1692)),0)*IF(H1692=0,I1692,IF(I1692&gt;H1692,H1692,I1692)))</f>
        <v>4587.6000000000004</v>
      </c>
      <c r="L1692" s="3">
        <f t="shared" si="131"/>
        <v>68814</v>
      </c>
      <c r="M1692" s="25">
        <f>IF(J1692&lt;'Параметры ПФ'!$N$7+0.01,E1692*F1692*G1692,ROUNDDOWN('Параметры ПФ'!$N$7/IF(H1692=0,I1692,IF(I1692&gt;H1692,H1692,I1692)),0)*G1692)</f>
        <v>600</v>
      </c>
      <c r="N1692" s="19">
        <f t="shared" si="132"/>
        <v>0</v>
      </c>
      <c r="O1692" s="66" t="b">
        <f t="shared" si="133"/>
        <v>1</v>
      </c>
      <c r="P1692" s="67">
        <f t="shared" si="134"/>
        <v>72</v>
      </c>
    </row>
    <row r="1693" spans="1:16" x14ac:dyDescent="0.45">
      <c r="A1693" s="90" t="s">
        <v>81</v>
      </c>
      <c r="B1693" s="90" t="s">
        <v>1205</v>
      </c>
      <c r="C1693" s="90" t="s">
        <v>1</v>
      </c>
      <c r="D1693" s="91">
        <v>36</v>
      </c>
      <c r="E1693" s="91">
        <v>20</v>
      </c>
      <c r="F1693" s="92">
        <v>2</v>
      </c>
      <c r="G1693" s="92">
        <v>13</v>
      </c>
      <c r="H1693" s="68">
        <f t="array" ref="H1693">INDEX('Нормативные затраты по МЗ'!$C$2:$C$132,MATCH(A1693&amp;C1693,'Нормативные затраты по МЗ'!$A$2:$A$132&amp;'Нормативные затраты по МЗ'!$B$2:$B$132,0))</f>
        <v>114.69</v>
      </c>
      <c r="I1693" s="3">
        <f>HLOOKUP($C1693,'Параметры ПФ'!$F$3:$K$4,2,FALSE)</f>
        <v>155.04</v>
      </c>
      <c r="J1693" s="3">
        <f t="shared" si="130"/>
        <v>4587.6000000000004</v>
      </c>
      <c r="K1693" s="4">
        <f>IF(J1693&lt;'Параметры ПФ'!$N$7+0.01,'Стандартные программы'!J1693,ROUNDDOWN('Параметры ПФ'!$N$7/IF(H1693=0,I1693,IF(I1693&gt;H1693,H1693,I1693)),0)*IF(H1693=0,I1693,IF(I1693&gt;H1693,H1693,I1693)))</f>
        <v>4587.6000000000004</v>
      </c>
      <c r="L1693" s="3">
        <f t="shared" si="131"/>
        <v>59638.8</v>
      </c>
      <c r="M1693" s="25">
        <f>IF(J1693&lt;'Параметры ПФ'!$N$7+0.01,E1693*F1693*G1693,ROUNDDOWN('Параметры ПФ'!$N$7/IF(H1693=0,I1693,IF(I1693&gt;H1693,H1693,I1693)),0)*G1693)</f>
        <v>520</v>
      </c>
      <c r="N1693" s="19">
        <f t="shared" si="132"/>
        <v>0</v>
      </c>
      <c r="O1693" s="66" t="b">
        <f t="shared" si="133"/>
        <v>1</v>
      </c>
      <c r="P1693" s="67">
        <f t="shared" si="134"/>
        <v>72</v>
      </c>
    </row>
    <row r="1694" spans="1:16" x14ac:dyDescent="0.45">
      <c r="A1694" s="90" t="s">
        <v>81</v>
      </c>
      <c r="B1694" s="90" t="s">
        <v>1207</v>
      </c>
      <c r="C1694" s="90" t="s">
        <v>1</v>
      </c>
      <c r="D1694" s="91">
        <v>36</v>
      </c>
      <c r="E1694" s="91">
        <v>20</v>
      </c>
      <c r="F1694" s="92">
        <v>2</v>
      </c>
      <c r="G1694" s="92">
        <v>13</v>
      </c>
      <c r="H1694" s="68">
        <f t="array" ref="H1694">INDEX('Нормативные затраты по МЗ'!$C$2:$C$132,MATCH(A1694&amp;C1694,'Нормативные затраты по МЗ'!$A$2:$A$132&amp;'Нормативные затраты по МЗ'!$B$2:$B$132,0))</f>
        <v>114.69</v>
      </c>
      <c r="I1694" s="3">
        <f>HLOOKUP($C1694,'Параметры ПФ'!$F$3:$K$4,2,FALSE)</f>
        <v>155.04</v>
      </c>
      <c r="J1694" s="3">
        <f t="shared" si="130"/>
        <v>4587.6000000000004</v>
      </c>
      <c r="K1694" s="4">
        <f>IF(J1694&lt;'Параметры ПФ'!$N$7+0.01,'Стандартные программы'!J1694,ROUNDDOWN('Параметры ПФ'!$N$7/IF(H1694=0,I1694,IF(I1694&gt;H1694,H1694,I1694)),0)*IF(H1694=0,I1694,IF(I1694&gt;H1694,H1694,I1694)))</f>
        <v>4587.6000000000004</v>
      </c>
      <c r="L1694" s="3">
        <f t="shared" si="131"/>
        <v>59638.8</v>
      </c>
      <c r="M1694" s="25">
        <f>IF(J1694&lt;'Параметры ПФ'!$N$7+0.01,E1694*F1694*G1694,ROUNDDOWN('Параметры ПФ'!$N$7/IF(H1694=0,I1694,IF(I1694&gt;H1694,H1694,I1694)),0)*G1694)</f>
        <v>520</v>
      </c>
      <c r="N1694" s="19">
        <f t="shared" si="132"/>
        <v>0</v>
      </c>
      <c r="O1694" s="66" t="b">
        <f t="shared" si="133"/>
        <v>1</v>
      </c>
      <c r="P1694" s="67">
        <f t="shared" si="134"/>
        <v>72</v>
      </c>
    </row>
    <row r="1695" spans="1:16" x14ac:dyDescent="0.45">
      <c r="A1695" s="90" t="s">
        <v>81</v>
      </c>
      <c r="B1695" s="90" t="s">
        <v>1209</v>
      </c>
      <c r="C1695" s="90" t="s">
        <v>1</v>
      </c>
      <c r="D1695" s="91">
        <v>36</v>
      </c>
      <c r="E1695" s="91">
        <v>20</v>
      </c>
      <c r="F1695" s="92">
        <v>2</v>
      </c>
      <c r="G1695" s="92">
        <v>13</v>
      </c>
      <c r="H1695" s="68">
        <f t="array" ref="H1695">INDEX('Нормативные затраты по МЗ'!$C$2:$C$132,MATCH(A1695&amp;C1695,'Нормативные затраты по МЗ'!$A$2:$A$132&amp;'Нормативные затраты по МЗ'!$B$2:$B$132,0))</f>
        <v>114.69</v>
      </c>
      <c r="I1695" s="3">
        <f>HLOOKUP($C1695,'Параметры ПФ'!$F$3:$K$4,2,FALSE)</f>
        <v>155.04</v>
      </c>
      <c r="J1695" s="3">
        <f t="shared" si="130"/>
        <v>4587.6000000000004</v>
      </c>
      <c r="K1695" s="4">
        <f>IF(J1695&lt;'Параметры ПФ'!$N$7+0.01,'Стандартные программы'!J1695,ROUNDDOWN('Параметры ПФ'!$N$7/IF(H1695=0,I1695,IF(I1695&gt;H1695,H1695,I1695)),0)*IF(H1695=0,I1695,IF(I1695&gt;H1695,H1695,I1695)))</f>
        <v>4587.6000000000004</v>
      </c>
      <c r="L1695" s="3">
        <f t="shared" si="131"/>
        <v>59638.8</v>
      </c>
      <c r="M1695" s="25">
        <f>IF(J1695&lt;'Параметры ПФ'!$N$7+0.01,E1695*F1695*G1695,ROUNDDOWN('Параметры ПФ'!$N$7/IF(H1695=0,I1695,IF(I1695&gt;H1695,H1695,I1695)),0)*G1695)</f>
        <v>520</v>
      </c>
      <c r="N1695" s="19">
        <f t="shared" si="132"/>
        <v>0</v>
      </c>
      <c r="O1695" s="66" t="b">
        <f t="shared" si="133"/>
        <v>1</v>
      </c>
      <c r="P1695" s="67">
        <f t="shared" si="134"/>
        <v>72</v>
      </c>
    </row>
    <row r="1696" spans="1:16" x14ac:dyDescent="0.45">
      <c r="A1696" s="90" t="s">
        <v>81</v>
      </c>
      <c r="B1696" s="90" t="s">
        <v>1211</v>
      </c>
      <c r="C1696" s="90" t="s">
        <v>1</v>
      </c>
      <c r="D1696" s="91">
        <v>36</v>
      </c>
      <c r="E1696" s="91">
        <v>20</v>
      </c>
      <c r="F1696" s="92">
        <v>2</v>
      </c>
      <c r="G1696" s="92">
        <v>13</v>
      </c>
      <c r="H1696" s="68">
        <f t="array" ref="H1696">INDEX('Нормативные затраты по МЗ'!$C$2:$C$132,MATCH(A1696&amp;C1696,'Нормативные затраты по МЗ'!$A$2:$A$132&amp;'Нормативные затраты по МЗ'!$B$2:$B$132,0))</f>
        <v>114.69</v>
      </c>
      <c r="I1696" s="3">
        <f>HLOOKUP($C1696,'Параметры ПФ'!$F$3:$K$4,2,FALSE)</f>
        <v>155.04</v>
      </c>
      <c r="J1696" s="3">
        <f t="shared" si="130"/>
        <v>4587.6000000000004</v>
      </c>
      <c r="K1696" s="4">
        <f>IF(J1696&lt;'Параметры ПФ'!$N$7+0.01,'Стандартные программы'!J1696,ROUNDDOWN('Параметры ПФ'!$N$7/IF(H1696=0,I1696,IF(I1696&gt;H1696,H1696,I1696)),0)*IF(H1696=0,I1696,IF(I1696&gt;H1696,H1696,I1696)))</f>
        <v>4587.6000000000004</v>
      </c>
      <c r="L1696" s="3">
        <f t="shared" si="131"/>
        <v>59638.8</v>
      </c>
      <c r="M1696" s="25">
        <f>IF(J1696&lt;'Параметры ПФ'!$N$7+0.01,E1696*F1696*G1696,ROUNDDOWN('Параметры ПФ'!$N$7/IF(H1696=0,I1696,IF(I1696&gt;H1696,H1696,I1696)),0)*G1696)</f>
        <v>520</v>
      </c>
      <c r="N1696" s="19">
        <f t="shared" si="132"/>
        <v>0</v>
      </c>
      <c r="O1696" s="66" t="b">
        <f t="shared" si="133"/>
        <v>1</v>
      </c>
      <c r="P1696" s="67">
        <f t="shared" si="134"/>
        <v>72</v>
      </c>
    </row>
    <row r="1697" spans="1:16" x14ac:dyDescent="0.45">
      <c r="A1697" s="90" t="s">
        <v>81</v>
      </c>
      <c r="B1697" s="90" t="s">
        <v>1213</v>
      </c>
      <c r="C1697" s="90" t="s">
        <v>1</v>
      </c>
      <c r="D1697" s="91">
        <v>36</v>
      </c>
      <c r="E1697" s="91">
        <v>20</v>
      </c>
      <c r="F1697" s="92">
        <v>2</v>
      </c>
      <c r="G1697" s="92">
        <v>13</v>
      </c>
      <c r="H1697" s="68">
        <f t="array" ref="H1697">INDEX('Нормативные затраты по МЗ'!$C$2:$C$132,MATCH(A1697&amp;C1697,'Нормативные затраты по МЗ'!$A$2:$A$132&amp;'Нормативные затраты по МЗ'!$B$2:$B$132,0))</f>
        <v>114.69</v>
      </c>
      <c r="I1697" s="3">
        <f>HLOOKUP($C1697,'Параметры ПФ'!$F$3:$K$4,2,FALSE)</f>
        <v>155.04</v>
      </c>
      <c r="J1697" s="3">
        <f t="shared" si="130"/>
        <v>4587.6000000000004</v>
      </c>
      <c r="K1697" s="4">
        <f>IF(J1697&lt;'Параметры ПФ'!$N$7+0.01,'Стандартные программы'!J1697,ROUNDDOWN('Параметры ПФ'!$N$7/IF(H1697=0,I1697,IF(I1697&gt;H1697,H1697,I1697)),0)*IF(H1697=0,I1697,IF(I1697&gt;H1697,H1697,I1697)))</f>
        <v>4587.6000000000004</v>
      </c>
      <c r="L1697" s="3">
        <f t="shared" si="131"/>
        <v>59638.8</v>
      </c>
      <c r="M1697" s="25">
        <f>IF(J1697&lt;'Параметры ПФ'!$N$7+0.01,E1697*F1697*G1697,ROUNDDOWN('Параметры ПФ'!$N$7/IF(H1697=0,I1697,IF(I1697&gt;H1697,H1697,I1697)),0)*G1697)</f>
        <v>520</v>
      </c>
      <c r="N1697" s="19">
        <f t="shared" si="132"/>
        <v>0</v>
      </c>
      <c r="O1697" s="66" t="b">
        <f t="shared" si="133"/>
        <v>1</v>
      </c>
      <c r="P1697" s="67">
        <f t="shared" si="134"/>
        <v>72</v>
      </c>
    </row>
    <row r="1698" spans="1:16" x14ac:dyDescent="0.45">
      <c r="A1698" s="90" t="s">
        <v>81</v>
      </c>
      <c r="B1698" s="90" t="s">
        <v>1215</v>
      </c>
      <c r="C1698" s="90" t="s">
        <v>1</v>
      </c>
      <c r="D1698" s="91">
        <v>36</v>
      </c>
      <c r="E1698" s="91">
        <v>20</v>
      </c>
      <c r="F1698" s="92">
        <v>2</v>
      </c>
      <c r="G1698" s="92">
        <v>13</v>
      </c>
      <c r="H1698" s="68">
        <f t="array" ref="H1698">INDEX('Нормативные затраты по МЗ'!$C$2:$C$132,MATCH(A1698&amp;C1698,'Нормативные затраты по МЗ'!$A$2:$A$132&amp;'Нормативные затраты по МЗ'!$B$2:$B$132,0))</f>
        <v>114.69</v>
      </c>
      <c r="I1698" s="3">
        <f>HLOOKUP($C1698,'Параметры ПФ'!$F$3:$K$4,2,FALSE)</f>
        <v>155.04</v>
      </c>
      <c r="J1698" s="3">
        <f t="shared" si="130"/>
        <v>4587.6000000000004</v>
      </c>
      <c r="K1698" s="4">
        <f>IF(J1698&lt;'Параметры ПФ'!$N$7+0.01,'Стандартные программы'!J1698,ROUNDDOWN('Параметры ПФ'!$N$7/IF(H1698=0,I1698,IF(I1698&gt;H1698,H1698,I1698)),0)*IF(H1698=0,I1698,IF(I1698&gt;H1698,H1698,I1698)))</f>
        <v>4587.6000000000004</v>
      </c>
      <c r="L1698" s="3">
        <f t="shared" si="131"/>
        <v>59638.8</v>
      </c>
      <c r="M1698" s="25">
        <f>IF(J1698&lt;'Параметры ПФ'!$N$7+0.01,E1698*F1698*G1698,ROUNDDOWN('Параметры ПФ'!$N$7/IF(H1698=0,I1698,IF(I1698&gt;H1698,H1698,I1698)),0)*G1698)</f>
        <v>520</v>
      </c>
      <c r="N1698" s="19">
        <f t="shared" si="132"/>
        <v>0</v>
      </c>
      <c r="O1698" s="66" t="b">
        <f t="shared" si="133"/>
        <v>1</v>
      </c>
      <c r="P1698" s="67">
        <f t="shared" si="134"/>
        <v>72</v>
      </c>
    </row>
    <row r="1699" spans="1:16" x14ac:dyDescent="0.45">
      <c r="A1699" s="90" t="s">
        <v>81</v>
      </c>
      <c r="B1699" s="90" t="s">
        <v>1217</v>
      </c>
      <c r="C1699" s="90" t="s">
        <v>1</v>
      </c>
      <c r="D1699" s="91">
        <v>36</v>
      </c>
      <c r="E1699" s="91">
        <v>20</v>
      </c>
      <c r="F1699" s="92">
        <v>2</v>
      </c>
      <c r="G1699" s="92">
        <v>15</v>
      </c>
      <c r="H1699" s="68">
        <f t="array" ref="H1699">INDEX('Нормативные затраты по МЗ'!$C$2:$C$132,MATCH(A1699&amp;C1699,'Нормативные затраты по МЗ'!$A$2:$A$132&amp;'Нормативные затраты по МЗ'!$B$2:$B$132,0))</f>
        <v>114.69</v>
      </c>
      <c r="I1699" s="3">
        <f>HLOOKUP($C1699,'Параметры ПФ'!$F$3:$K$4,2,FALSE)</f>
        <v>155.04</v>
      </c>
      <c r="J1699" s="3">
        <f t="shared" si="130"/>
        <v>4587.6000000000004</v>
      </c>
      <c r="K1699" s="4">
        <f>IF(J1699&lt;'Параметры ПФ'!$N$7+0.01,'Стандартные программы'!J1699,ROUNDDOWN('Параметры ПФ'!$N$7/IF(H1699=0,I1699,IF(I1699&gt;H1699,H1699,I1699)),0)*IF(H1699=0,I1699,IF(I1699&gt;H1699,H1699,I1699)))</f>
        <v>4587.6000000000004</v>
      </c>
      <c r="L1699" s="3">
        <f t="shared" si="131"/>
        <v>68814</v>
      </c>
      <c r="M1699" s="25">
        <f>IF(J1699&lt;'Параметры ПФ'!$N$7+0.01,E1699*F1699*G1699,ROUNDDOWN('Параметры ПФ'!$N$7/IF(H1699=0,I1699,IF(I1699&gt;H1699,H1699,I1699)),0)*G1699)</f>
        <v>600</v>
      </c>
      <c r="N1699" s="19">
        <f t="shared" si="132"/>
        <v>0</v>
      </c>
      <c r="O1699" s="66" t="b">
        <f t="shared" si="133"/>
        <v>1</v>
      </c>
      <c r="P1699" s="67">
        <f t="shared" si="134"/>
        <v>72</v>
      </c>
    </row>
    <row r="1700" spans="1:16" x14ac:dyDescent="0.45">
      <c r="A1700" s="90" t="s">
        <v>81</v>
      </c>
      <c r="B1700" s="90" t="s">
        <v>1219</v>
      </c>
      <c r="C1700" s="90" t="s">
        <v>1</v>
      </c>
      <c r="D1700" s="91">
        <v>36</v>
      </c>
      <c r="E1700" s="91">
        <v>20</v>
      </c>
      <c r="F1700" s="92">
        <v>2</v>
      </c>
      <c r="G1700" s="92">
        <v>15</v>
      </c>
      <c r="H1700" s="68">
        <f t="array" ref="H1700">INDEX('Нормативные затраты по МЗ'!$C$2:$C$132,MATCH(A1700&amp;C1700,'Нормативные затраты по МЗ'!$A$2:$A$132&amp;'Нормативные затраты по МЗ'!$B$2:$B$132,0))</f>
        <v>114.69</v>
      </c>
      <c r="I1700" s="3">
        <f>HLOOKUP($C1700,'Параметры ПФ'!$F$3:$K$4,2,FALSE)</f>
        <v>155.04</v>
      </c>
      <c r="J1700" s="3">
        <f t="shared" si="130"/>
        <v>4587.6000000000004</v>
      </c>
      <c r="K1700" s="4">
        <f>IF(J1700&lt;'Параметры ПФ'!$N$7+0.01,'Стандартные программы'!J1700,ROUNDDOWN('Параметры ПФ'!$N$7/IF(H1700=0,I1700,IF(I1700&gt;H1700,H1700,I1700)),0)*IF(H1700=0,I1700,IF(I1700&gt;H1700,H1700,I1700)))</f>
        <v>4587.6000000000004</v>
      </c>
      <c r="L1700" s="3">
        <f t="shared" si="131"/>
        <v>68814</v>
      </c>
      <c r="M1700" s="25">
        <f>IF(J1700&lt;'Параметры ПФ'!$N$7+0.01,E1700*F1700*G1700,ROUNDDOWN('Параметры ПФ'!$N$7/IF(H1700=0,I1700,IF(I1700&gt;H1700,H1700,I1700)),0)*G1700)</f>
        <v>600</v>
      </c>
      <c r="N1700" s="19">
        <f t="shared" si="132"/>
        <v>0</v>
      </c>
      <c r="O1700" s="66" t="b">
        <f t="shared" si="133"/>
        <v>1</v>
      </c>
      <c r="P1700" s="67">
        <f t="shared" si="134"/>
        <v>72</v>
      </c>
    </row>
    <row r="1701" spans="1:16" x14ac:dyDescent="0.45">
      <c r="A1701" s="90" t="s">
        <v>81</v>
      </c>
      <c r="B1701" s="90" t="s">
        <v>1221</v>
      </c>
      <c r="C1701" s="90" t="s">
        <v>1</v>
      </c>
      <c r="D1701" s="91">
        <v>36</v>
      </c>
      <c r="E1701" s="91">
        <v>20</v>
      </c>
      <c r="F1701" s="92">
        <v>2</v>
      </c>
      <c r="G1701" s="92">
        <v>12</v>
      </c>
      <c r="H1701" s="68">
        <f t="array" ref="H1701">INDEX('Нормативные затраты по МЗ'!$C$2:$C$132,MATCH(A1701&amp;C1701,'Нормативные затраты по МЗ'!$A$2:$A$132&amp;'Нормативные затраты по МЗ'!$B$2:$B$132,0))</f>
        <v>114.69</v>
      </c>
      <c r="I1701" s="3">
        <f>HLOOKUP($C1701,'Параметры ПФ'!$F$3:$K$4,2,FALSE)</f>
        <v>155.04</v>
      </c>
      <c r="J1701" s="3">
        <f t="shared" si="130"/>
        <v>4587.6000000000004</v>
      </c>
      <c r="K1701" s="4">
        <f>IF(J1701&lt;'Параметры ПФ'!$N$7+0.01,'Стандартные программы'!J1701,ROUNDDOWN('Параметры ПФ'!$N$7/IF(H1701=0,I1701,IF(I1701&gt;H1701,H1701,I1701)),0)*IF(H1701=0,I1701,IF(I1701&gt;H1701,H1701,I1701)))</f>
        <v>4587.6000000000004</v>
      </c>
      <c r="L1701" s="3">
        <f t="shared" si="131"/>
        <v>55051.199999999997</v>
      </c>
      <c r="M1701" s="25">
        <f>IF(J1701&lt;'Параметры ПФ'!$N$7+0.01,E1701*F1701*G1701,ROUNDDOWN('Параметры ПФ'!$N$7/IF(H1701=0,I1701,IF(I1701&gt;H1701,H1701,I1701)),0)*G1701)</f>
        <v>480</v>
      </c>
      <c r="N1701" s="19">
        <f t="shared" si="132"/>
        <v>0</v>
      </c>
      <c r="O1701" s="66" t="b">
        <f t="shared" si="133"/>
        <v>1</v>
      </c>
      <c r="P1701" s="67">
        <f t="shared" si="134"/>
        <v>72</v>
      </c>
    </row>
    <row r="1702" spans="1:16" x14ac:dyDescent="0.45">
      <c r="A1702" s="90" t="s">
        <v>81</v>
      </c>
      <c r="B1702" s="90" t="s">
        <v>803</v>
      </c>
      <c r="C1702" s="90" t="s">
        <v>15</v>
      </c>
      <c r="D1702" s="91">
        <v>36</v>
      </c>
      <c r="E1702" s="91">
        <v>16</v>
      </c>
      <c r="F1702" s="92">
        <v>2</v>
      </c>
      <c r="G1702" s="92">
        <v>14</v>
      </c>
      <c r="H1702" s="68">
        <f t="array" ref="H1702">INDEX('Нормативные затраты по МЗ'!$C$2:$C$132,MATCH(A1702&amp;C1702,'Нормативные затраты по МЗ'!$A$2:$A$132&amp;'Нормативные затраты по МЗ'!$B$2:$B$132,0))</f>
        <v>76.739999999999995</v>
      </c>
      <c r="I1702" s="3">
        <f>HLOOKUP($C1702,'Параметры ПФ'!$F$3:$K$4,2,FALSE)</f>
        <v>155.04</v>
      </c>
      <c r="J1702" s="3">
        <f t="shared" si="130"/>
        <v>2455.6799999999998</v>
      </c>
      <c r="K1702" s="4">
        <f>IF(J1702&lt;'Параметры ПФ'!$N$7+0.01,'Стандартные программы'!J1702,ROUNDDOWN('Параметры ПФ'!$N$7/IF(H1702=0,I1702,IF(I1702&gt;H1702,H1702,I1702)),0)*IF(H1702=0,I1702,IF(I1702&gt;H1702,H1702,I1702)))</f>
        <v>2455.6799999999998</v>
      </c>
      <c r="L1702" s="3">
        <f t="shared" si="131"/>
        <v>34379.519999999997</v>
      </c>
      <c r="M1702" s="25">
        <f>IF(J1702&lt;'Параметры ПФ'!$N$7+0.01,E1702*F1702*G1702,ROUNDDOWN('Параметры ПФ'!$N$7/IF(H1702=0,I1702,IF(I1702&gt;H1702,H1702,I1702)),0)*G1702)</f>
        <v>448</v>
      </c>
      <c r="N1702" s="19">
        <f t="shared" si="132"/>
        <v>0</v>
      </c>
      <c r="O1702" s="66" t="b">
        <f t="shared" si="133"/>
        <v>1</v>
      </c>
      <c r="P1702" s="67">
        <f t="shared" si="134"/>
        <v>72</v>
      </c>
    </row>
    <row r="1703" spans="1:16" x14ac:dyDescent="0.45">
      <c r="A1703" s="90" t="s">
        <v>81</v>
      </c>
      <c r="B1703" s="90" t="s">
        <v>805</v>
      </c>
      <c r="C1703" s="90" t="s">
        <v>15</v>
      </c>
      <c r="D1703" s="91">
        <v>36</v>
      </c>
      <c r="E1703" s="91">
        <v>16</v>
      </c>
      <c r="F1703" s="92">
        <v>2</v>
      </c>
      <c r="G1703" s="92">
        <v>14</v>
      </c>
      <c r="H1703" s="68">
        <f t="array" ref="H1703">INDEX('Нормативные затраты по МЗ'!$C$2:$C$132,MATCH(A1703&amp;C1703,'Нормативные затраты по МЗ'!$A$2:$A$132&amp;'Нормативные затраты по МЗ'!$B$2:$B$132,0))</f>
        <v>76.739999999999995</v>
      </c>
      <c r="I1703" s="3">
        <f>HLOOKUP($C1703,'Параметры ПФ'!$F$3:$K$4,2,FALSE)</f>
        <v>155.04</v>
      </c>
      <c r="J1703" s="3">
        <f t="shared" si="130"/>
        <v>2455.6799999999998</v>
      </c>
      <c r="K1703" s="4">
        <f>IF(J1703&lt;'Параметры ПФ'!$N$7+0.01,'Стандартные программы'!J1703,ROUNDDOWN('Параметры ПФ'!$N$7/IF(H1703=0,I1703,IF(I1703&gt;H1703,H1703,I1703)),0)*IF(H1703=0,I1703,IF(I1703&gt;H1703,H1703,I1703)))</f>
        <v>2455.6799999999998</v>
      </c>
      <c r="L1703" s="3">
        <f t="shared" si="131"/>
        <v>34379.519999999997</v>
      </c>
      <c r="M1703" s="25">
        <f>IF(J1703&lt;'Параметры ПФ'!$N$7+0.01,E1703*F1703*G1703,ROUNDDOWN('Параметры ПФ'!$N$7/IF(H1703=0,I1703,IF(I1703&gt;H1703,H1703,I1703)),0)*G1703)</f>
        <v>448</v>
      </c>
      <c r="N1703" s="19">
        <f t="shared" si="132"/>
        <v>0</v>
      </c>
      <c r="O1703" s="66" t="b">
        <f t="shared" si="133"/>
        <v>1</v>
      </c>
      <c r="P1703" s="67">
        <f t="shared" si="134"/>
        <v>72</v>
      </c>
    </row>
    <row r="1704" spans="1:16" x14ac:dyDescent="0.45">
      <c r="A1704" s="90" t="s">
        <v>81</v>
      </c>
      <c r="B1704" s="90" t="s">
        <v>807</v>
      </c>
      <c r="C1704" s="90" t="s">
        <v>15</v>
      </c>
      <c r="D1704" s="91">
        <v>36</v>
      </c>
      <c r="E1704" s="91">
        <v>16</v>
      </c>
      <c r="F1704" s="92">
        <v>2</v>
      </c>
      <c r="G1704" s="92">
        <v>14</v>
      </c>
      <c r="H1704" s="68">
        <f t="array" ref="H1704">INDEX('Нормативные затраты по МЗ'!$C$2:$C$132,MATCH(A1704&amp;C1704,'Нормативные затраты по МЗ'!$A$2:$A$132&amp;'Нормативные затраты по МЗ'!$B$2:$B$132,0))</f>
        <v>76.739999999999995</v>
      </c>
      <c r="I1704" s="3">
        <f>HLOOKUP($C1704,'Параметры ПФ'!$F$3:$K$4,2,FALSE)</f>
        <v>155.04</v>
      </c>
      <c r="J1704" s="3">
        <f t="shared" si="130"/>
        <v>2455.6799999999998</v>
      </c>
      <c r="K1704" s="4">
        <f>IF(J1704&lt;'Параметры ПФ'!$N$7+0.01,'Стандартные программы'!J1704,ROUNDDOWN('Параметры ПФ'!$N$7/IF(H1704=0,I1704,IF(I1704&gt;H1704,H1704,I1704)),0)*IF(H1704=0,I1704,IF(I1704&gt;H1704,H1704,I1704)))</f>
        <v>2455.6799999999998</v>
      </c>
      <c r="L1704" s="3">
        <f t="shared" si="131"/>
        <v>34379.519999999997</v>
      </c>
      <c r="M1704" s="25">
        <f>IF(J1704&lt;'Параметры ПФ'!$N$7+0.01,E1704*F1704*G1704,ROUNDDOWN('Параметры ПФ'!$N$7/IF(H1704=0,I1704,IF(I1704&gt;H1704,H1704,I1704)),0)*G1704)</f>
        <v>448</v>
      </c>
      <c r="N1704" s="19">
        <f t="shared" si="132"/>
        <v>0</v>
      </c>
      <c r="O1704" s="66" t="b">
        <f t="shared" si="133"/>
        <v>1</v>
      </c>
      <c r="P1704" s="67">
        <f t="shared" si="134"/>
        <v>72</v>
      </c>
    </row>
    <row r="1705" spans="1:16" x14ac:dyDescent="0.45">
      <c r="A1705" s="90" t="s">
        <v>81</v>
      </c>
      <c r="B1705" s="90" t="s">
        <v>809</v>
      </c>
      <c r="C1705" s="90" t="s">
        <v>15</v>
      </c>
      <c r="D1705" s="91">
        <v>36</v>
      </c>
      <c r="E1705" s="91">
        <v>16</v>
      </c>
      <c r="F1705" s="92">
        <v>2</v>
      </c>
      <c r="G1705" s="92">
        <v>14</v>
      </c>
      <c r="H1705" s="68">
        <f t="array" ref="H1705">INDEX('Нормативные затраты по МЗ'!$C$2:$C$132,MATCH(A1705&amp;C1705,'Нормативные затраты по МЗ'!$A$2:$A$132&amp;'Нормативные затраты по МЗ'!$B$2:$B$132,0))</f>
        <v>76.739999999999995</v>
      </c>
      <c r="I1705" s="3">
        <f>HLOOKUP($C1705,'Параметры ПФ'!$F$3:$K$4,2,FALSE)</f>
        <v>155.04</v>
      </c>
      <c r="J1705" s="3">
        <f t="shared" si="130"/>
        <v>2455.6799999999998</v>
      </c>
      <c r="K1705" s="4">
        <f>IF(J1705&lt;'Параметры ПФ'!$N$7+0.01,'Стандартные программы'!J1705,ROUNDDOWN('Параметры ПФ'!$N$7/IF(H1705=0,I1705,IF(I1705&gt;H1705,H1705,I1705)),0)*IF(H1705=0,I1705,IF(I1705&gt;H1705,H1705,I1705)))</f>
        <v>2455.6799999999998</v>
      </c>
      <c r="L1705" s="3">
        <f t="shared" si="131"/>
        <v>34379.519999999997</v>
      </c>
      <c r="M1705" s="25">
        <f>IF(J1705&lt;'Параметры ПФ'!$N$7+0.01,E1705*F1705*G1705,ROUNDDOWN('Параметры ПФ'!$N$7/IF(H1705=0,I1705,IF(I1705&gt;H1705,H1705,I1705)),0)*G1705)</f>
        <v>448</v>
      </c>
      <c r="N1705" s="19">
        <f t="shared" si="132"/>
        <v>0</v>
      </c>
      <c r="O1705" s="66" t="b">
        <f t="shared" si="133"/>
        <v>1</v>
      </c>
      <c r="P1705" s="67">
        <f t="shared" si="134"/>
        <v>72</v>
      </c>
    </row>
    <row r="1706" spans="1:16" x14ac:dyDescent="0.45">
      <c r="A1706" s="90" t="s">
        <v>81</v>
      </c>
      <c r="B1706" s="90" t="s">
        <v>811</v>
      </c>
      <c r="C1706" s="90" t="s">
        <v>15</v>
      </c>
      <c r="D1706" s="91">
        <v>36</v>
      </c>
      <c r="E1706" s="91">
        <v>16</v>
      </c>
      <c r="F1706" s="92">
        <v>2</v>
      </c>
      <c r="G1706" s="92">
        <v>14</v>
      </c>
      <c r="H1706" s="68">
        <f t="array" ref="H1706">INDEX('Нормативные затраты по МЗ'!$C$2:$C$132,MATCH(A1706&amp;C1706,'Нормативные затраты по МЗ'!$A$2:$A$132&amp;'Нормативные затраты по МЗ'!$B$2:$B$132,0))</f>
        <v>76.739999999999995</v>
      </c>
      <c r="I1706" s="3">
        <f>HLOOKUP($C1706,'Параметры ПФ'!$F$3:$K$4,2,FALSE)</f>
        <v>155.04</v>
      </c>
      <c r="J1706" s="3">
        <f t="shared" si="130"/>
        <v>2455.6799999999998</v>
      </c>
      <c r="K1706" s="4">
        <f>IF(J1706&lt;'Параметры ПФ'!$N$7+0.01,'Стандартные программы'!J1706,ROUNDDOWN('Параметры ПФ'!$N$7/IF(H1706=0,I1706,IF(I1706&gt;H1706,H1706,I1706)),0)*IF(H1706=0,I1706,IF(I1706&gt;H1706,H1706,I1706)))</f>
        <v>2455.6799999999998</v>
      </c>
      <c r="L1706" s="3">
        <f t="shared" si="131"/>
        <v>34379.519999999997</v>
      </c>
      <c r="M1706" s="25">
        <f>IF(J1706&lt;'Параметры ПФ'!$N$7+0.01,E1706*F1706*G1706,ROUNDDOWN('Параметры ПФ'!$N$7/IF(H1706=0,I1706,IF(I1706&gt;H1706,H1706,I1706)),0)*G1706)</f>
        <v>448</v>
      </c>
      <c r="N1706" s="19">
        <f t="shared" si="132"/>
        <v>0</v>
      </c>
      <c r="O1706" s="66" t="b">
        <f t="shared" si="133"/>
        <v>1</v>
      </c>
      <c r="P1706" s="67">
        <f t="shared" si="134"/>
        <v>72</v>
      </c>
    </row>
    <row r="1707" spans="1:16" x14ac:dyDescent="0.45">
      <c r="A1707" s="90" t="s">
        <v>81</v>
      </c>
      <c r="B1707" s="90" t="s">
        <v>813</v>
      </c>
      <c r="C1707" s="90" t="s">
        <v>15</v>
      </c>
      <c r="D1707" s="91">
        <v>36</v>
      </c>
      <c r="E1707" s="91">
        <v>16</v>
      </c>
      <c r="F1707" s="92">
        <v>2</v>
      </c>
      <c r="G1707" s="92">
        <v>14</v>
      </c>
      <c r="H1707" s="68">
        <f t="array" ref="H1707">INDEX('Нормативные затраты по МЗ'!$C$2:$C$132,MATCH(A1707&amp;C1707,'Нормативные затраты по МЗ'!$A$2:$A$132&amp;'Нормативные затраты по МЗ'!$B$2:$B$132,0))</f>
        <v>76.739999999999995</v>
      </c>
      <c r="I1707" s="3">
        <f>HLOOKUP($C1707,'Параметры ПФ'!$F$3:$K$4,2,FALSE)</f>
        <v>155.04</v>
      </c>
      <c r="J1707" s="3">
        <f t="shared" si="130"/>
        <v>2455.6799999999998</v>
      </c>
      <c r="K1707" s="4">
        <f>IF(J1707&lt;'Параметры ПФ'!$N$7+0.01,'Стандартные программы'!J1707,ROUNDDOWN('Параметры ПФ'!$N$7/IF(H1707=0,I1707,IF(I1707&gt;H1707,H1707,I1707)),0)*IF(H1707=0,I1707,IF(I1707&gt;H1707,H1707,I1707)))</f>
        <v>2455.6799999999998</v>
      </c>
      <c r="L1707" s="3">
        <f t="shared" si="131"/>
        <v>34379.519999999997</v>
      </c>
      <c r="M1707" s="25">
        <f>IF(J1707&lt;'Параметры ПФ'!$N$7+0.01,E1707*F1707*G1707,ROUNDDOWN('Параметры ПФ'!$N$7/IF(H1707=0,I1707,IF(I1707&gt;H1707,H1707,I1707)),0)*G1707)</f>
        <v>448</v>
      </c>
      <c r="N1707" s="19">
        <f t="shared" si="132"/>
        <v>0</v>
      </c>
      <c r="O1707" s="66" t="b">
        <f t="shared" si="133"/>
        <v>1</v>
      </c>
      <c r="P1707" s="67">
        <f t="shared" si="134"/>
        <v>72</v>
      </c>
    </row>
    <row r="1708" spans="1:16" x14ac:dyDescent="0.45">
      <c r="A1708" s="90" t="s">
        <v>81</v>
      </c>
      <c r="B1708" s="90" t="s">
        <v>815</v>
      </c>
      <c r="C1708" s="90" t="s">
        <v>15</v>
      </c>
      <c r="D1708" s="91">
        <v>36</v>
      </c>
      <c r="E1708" s="91">
        <v>16</v>
      </c>
      <c r="F1708" s="92">
        <v>2</v>
      </c>
      <c r="G1708" s="92">
        <v>14</v>
      </c>
      <c r="H1708" s="68">
        <f t="array" ref="H1708">INDEX('Нормативные затраты по МЗ'!$C$2:$C$132,MATCH(A1708&amp;C1708,'Нормативные затраты по МЗ'!$A$2:$A$132&amp;'Нормативные затраты по МЗ'!$B$2:$B$132,0))</f>
        <v>76.739999999999995</v>
      </c>
      <c r="I1708" s="3">
        <f>HLOOKUP($C1708,'Параметры ПФ'!$F$3:$K$4,2,FALSE)</f>
        <v>155.04</v>
      </c>
      <c r="J1708" s="3">
        <f t="shared" si="130"/>
        <v>2455.6799999999998</v>
      </c>
      <c r="K1708" s="4">
        <f>IF(J1708&lt;'Параметры ПФ'!$N$7+0.01,'Стандартные программы'!J1708,ROUNDDOWN('Параметры ПФ'!$N$7/IF(H1708=0,I1708,IF(I1708&gt;H1708,H1708,I1708)),0)*IF(H1708=0,I1708,IF(I1708&gt;H1708,H1708,I1708)))</f>
        <v>2455.6799999999998</v>
      </c>
      <c r="L1708" s="3">
        <f t="shared" si="131"/>
        <v>34379.519999999997</v>
      </c>
      <c r="M1708" s="25">
        <f>IF(J1708&lt;'Параметры ПФ'!$N$7+0.01,E1708*F1708*G1708,ROUNDDOWN('Параметры ПФ'!$N$7/IF(H1708=0,I1708,IF(I1708&gt;H1708,H1708,I1708)),0)*G1708)</f>
        <v>448</v>
      </c>
      <c r="N1708" s="19">
        <f t="shared" si="132"/>
        <v>0</v>
      </c>
      <c r="O1708" s="66" t="b">
        <f t="shared" si="133"/>
        <v>1</v>
      </c>
      <c r="P1708" s="67">
        <f t="shared" si="134"/>
        <v>72</v>
      </c>
    </row>
    <row r="1709" spans="1:16" x14ac:dyDescent="0.45">
      <c r="A1709" s="90" t="s">
        <v>81</v>
      </c>
      <c r="B1709" s="90" t="s">
        <v>817</v>
      </c>
      <c r="C1709" s="90" t="s">
        <v>15</v>
      </c>
      <c r="D1709" s="91">
        <v>36</v>
      </c>
      <c r="E1709" s="91">
        <v>16</v>
      </c>
      <c r="F1709" s="92">
        <v>2</v>
      </c>
      <c r="G1709" s="92">
        <v>14</v>
      </c>
      <c r="H1709" s="68">
        <f t="array" ref="H1709">INDEX('Нормативные затраты по МЗ'!$C$2:$C$132,MATCH(A1709&amp;C1709,'Нормативные затраты по МЗ'!$A$2:$A$132&amp;'Нормативные затраты по МЗ'!$B$2:$B$132,0))</f>
        <v>76.739999999999995</v>
      </c>
      <c r="I1709" s="3">
        <f>HLOOKUP($C1709,'Параметры ПФ'!$F$3:$K$4,2,FALSE)</f>
        <v>155.04</v>
      </c>
      <c r="J1709" s="3">
        <f t="shared" si="130"/>
        <v>2455.6799999999998</v>
      </c>
      <c r="K1709" s="4">
        <f>IF(J1709&lt;'Параметры ПФ'!$N$7+0.01,'Стандартные программы'!J1709,ROUNDDOWN('Параметры ПФ'!$N$7/IF(H1709=0,I1709,IF(I1709&gt;H1709,H1709,I1709)),0)*IF(H1709=0,I1709,IF(I1709&gt;H1709,H1709,I1709)))</f>
        <v>2455.6799999999998</v>
      </c>
      <c r="L1709" s="3">
        <f t="shared" si="131"/>
        <v>34379.519999999997</v>
      </c>
      <c r="M1709" s="25">
        <f>IF(J1709&lt;'Параметры ПФ'!$N$7+0.01,E1709*F1709*G1709,ROUNDDOWN('Параметры ПФ'!$N$7/IF(H1709=0,I1709,IF(I1709&gt;H1709,H1709,I1709)),0)*G1709)</f>
        <v>448</v>
      </c>
      <c r="N1709" s="19">
        <f t="shared" si="132"/>
        <v>0</v>
      </c>
      <c r="O1709" s="66" t="b">
        <f t="shared" si="133"/>
        <v>1</v>
      </c>
      <c r="P1709" s="67">
        <f t="shared" si="134"/>
        <v>72</v>
      </c>
    </row>
    <row r="1710" spans="1:16" x14ac:dyDescent="0.45">
      <c r="A1710" s="90" t="s">
        <v>81</v>
      </c>
      <c r="B1710" s="90" t="s">
        <v>819</v>
      </c>
      <c r="C1710" s="90" t="s">
        <v>15</v>
      </c>
      <c r="D1710" s="91">
        <v>36</v>
      </c>
      <c r="E1710" s="91">
        <v>16</v>
      </c>
      <c r="F1710" s="92">
        <v>2</v>
      </c>
      <c r="G1710" s="92">
        <v>14</v>
      </c>
      <c r="H1710" s="68">
        <f t="array" ref="H1710">INDEX('Нормативные затраты по МЗ'!$C$2:$C$132,MATCH(A1710&amp;C1710,'Нормативные затраты по МЗ'!$A$2:$A$132&amp;'Нормативные затраты по МЗ'!$B$2:$B$132,0))</f>
        <v>76.739999999999995</v>
      </c>
      <c r="I1710" s="3">
        <f>HLOOKUP($C1710,'Параметры ПФ'!$F$3:$K$4,2,FALSE)</f>
        <v>155.04</v>
      </c>
      <c r="J1710" s="3">
        <f t="shared" si="130"/>
        <v>2455.6799999999998</v>
      </c>
      <c r="K1710" s="4">
        <f>IF(J1710&lt;'Параметры ПФ'!$N$7+0.01,'Стандартные программы'!J1710,ROUNDDOWN('Параметры ПФ'!$N$7/IF(H1710=0,I1710,IF(I1710&gt;H1710,H1710,I1710)),0)*IF(H1710=0,I1710,IF(I1710&gt;H1710,H1710,I1710)))</f>
        <v>2455.6799999999998</v>
      </c>
      <c r="L1710" s="3">
        <f t="shared" si="131"/>
        <v>34379.519999999997</v>
      </c>
      <c r="M1710" s="25">
        <f>IF(J1710&lt;'Параметры ПФ'!$N$7+0.01,E1710*F1710*G1710,ROUNDDOWN('Параметры ПФ'!$N$7/IF(H1710=0,I1710,IF(I1710&gt;H1710,H1710,I1710)),0)*G1710)</f>
        <v>448</v>
      </c>
      <c r="N1710" s="19">
        <f t="shared" si="132"/>
        <v>0</v>
      </c>
      <c r="O1710" s="66" t="b">
        <f t="shared" si="133"/>
        <v>1</v>
      </c>
      <c r="P1710" s="67">
        <f t="shared" si="134"/>
        <v>72</v>
      </c>
    </row>
    <row r="1711" spans="1:16" x14ac:dyDescent="0.45">
      <c r="A1711" s="90" t="s">
        <v>81</v>
      </c>
      <c r="B1711" s="90" t="s">
        <v>821</v>
      </c>
      <c r="C1711" s="90" t="s">
        <v>15</v>
      </c>
      <c r="D1711" s="91">
        <v>36</v>
      </c>
      <c r="E1711" s="91">
        <v>16</v>
      </c>
      <c r="F1711" s="92">
        <v>2</v>
      </c>
      <c r="G1711" s="92">
        <v>14</v>
      </c>
      <c r="H1711" s="68">
        <f t="array" ref="H1711">INDEX('Нормативные затраты по МЗ'!$C$2:$C$132,MATCH(A1711&amp;C1711,'Нормативные затраты по МЗ'!$A$2:$A$132&amp;'Нормативные затраты по МЗ'!$B$2:$B$132,0))</f>
        <v>76.739999999999995</v>
      </c>
      <c r="I1711" s="3">
        <f>HLOOKUP($C1711,'Параметры ПФ'!$F$3:$K$4,2,FALSE)</f>
        <v>155.04</v>
      </c>
      <c r="J1711" s="3">
        <f t="shared" si="130"/>
        <v>2455.6799999999998</v>
      </c>
      <c r="K1711" s="4">
        <f>IF(J1711&lt;'Параметры ПФ'!$N$7+0.01,'Стандартные программы'!J1711,ROUNDDOWN('Параметры ПФ'!$N$7/IF(H1711=0,I1711,IF(I1711&gt;H1711,H1711,I1711)),0)*IF(H1711=0,I1711,IF(I1711&gt;H1711,H1711,I1711)))</f>
        <v>2455.6799999999998</v>
      </c>
      <c r="L1711" s="3">
        <f t="shared" si="131"/>
        <v>34379.519999999997</v>
      </c>
      <c r="M1711" s="25">
        <f>IF(J1711&lt;'Параметры ПФ'!$N$7+0.01,E1711*F1711*G1711,ROUNDDOWN('Параметры ПФ'!$N$7/IF(H1711=0,I1711,IF(I1711&gt;H1711,H1711,I1711)),0)*G1711)</f>
        <v>448</v>
      </c>
      <c r="N1711" s="19">
        <f t="shared" si="132"/>
        <v>0</v>
      </c>
      <c r="O1711" s="66" t="b">
        <f t="shared" si="133"/>
        <v>1</v>
      </c>
      <c r="P1711" s="67">
        <f t="shared" si="134"/>
        <v>72</v>
      </c>
    </row>
    <row r="1712" spans="1:16" x14ac:dyDescent="0.45">
      <c r="A1712" s="90" t="s">
        <v>81</v>
      </c>
      <c r="B1712" s="90" t="s">
        <v>823</v>
      </c>
      <c r="C1712" s="90" t="s">
        <v>15</v>
      </c>
      <c r="D1712" s="91">
        <v>36</v>
      </c>
      <c r="E1712" s="91">
        <v>16</v>
      </c>
      <c r="F1712" s="92">
        <v>2</v>
      </c>
      <c r="G1712" s="92">
        <v>14</v>
      </c>
      <c r="H1712" s="68">
        <f t="array" ref="H1712">INDEX('Нормативные затраты по МЗ'!$C$2:$C$132,MATCH(A1712&amp;C1712,'Нормативные затраты по МЗ'!$A$2:$A$132&amp;'Нормативные затраты по МЗ'!$B$2:$B$132,0))</f>
        <v>76.739999999999995</v>
      </c>
      <c r="I1712" s="3">
        <f>HLOOKUP($C1712,'Параметры ПФ'!$F$3:$K$4,2,FALSE)</f>
        <v>155.04</v>
      </c>
      <c r="J1712" s="3">
        <f t="shared" si="130"/>
        <v>2455.6799999999998</v>
      </c>
      <c r="K1712" s="4">
        <f>IF(J1712&lt;'Параметры ПФ'!$N$7+0.01,'Стандартные программы'!J1712,ROUNDDOWN('Параметры ПФ'!$N$7/IF(H1712=0,I1712,IF(I1712&gt;H1712,H1712,I1712)),0)*IF(H1712=0,I1712,IF(I1712&gt;H1712,H1712,I1712)))</f>
        <v>2455.6799999999998</v>
      </c>
      <c r="L1712" s="3">
        <f t="shared" si="131"/>
        <v>34379.519999999997</v>
      </c>
      <c r="M1712" s="25">
        <f>IF(J1712&lt;'Параметры ПФ'!$N$7+0.01,E1712*F1712*G1712,ROUNDDOWN('Параметры ПФ'!$N$7/IF(H1712=0,I1712,IF(I1712&gt;H1712,H1712,I1712)),0)*G1712)</f>
        <v>448</v>
      </c>
      <c r="N1712" s="19">
        <f t="shared" si="132"/>
        <v>0</v>
      </c>
      <c r="O1712" s="66" t="b">
        <f t="shared" si="133"/>
        <v>1</v>
      </c>
      <c r="P1712" s="67">
        <f t="shared" si="134"/>
        <v>72</v>
      </c>
    </row>
    <row r="1713" spans="1:16" x14ac:dyDescent="0.45">
      <c r="A1713" s="90" t="s">
        <v>81</v>
      </c>
      <c r="B1713" s="90" t="s">
        <v>825</v>
      </c>
      <c r="C1713" s="90" t="s">
        <v>15</v>
      </c>
      <c r="D1713" s="91">
        <v>36</v>
      </c>
      <c r="E1713" s="91">
        <v>16</v>
      </c>
      <c r="F1713" s="92">
        <v>2</v>
      </c>
      <c r="G1713" s="92">
        <v>14</v>
      </c>
      <c r="H1713" s="68">
        <f t="array" ref="H1713">INDEX('Нормативные затраты по МЗ'!$C$2:$C$132,MATCH(A1713&amp;C1713,'Нормативные затраты по МЗ'!$A$2:$A$132&amp;'Нормативные затраты по МЗ'!$B$2:$B$132,0))</f>
        <v>76.739999999999995</v>
      </c>
      <c r="I1713" s="3">
        <f>HLOOKUP($C1713,'Параметры ПФ'!$F$3:$K$4,2,FALSE)</f>
        <v>155.04</v>
      </c>
      <c r="J1713" s="3">
        <f t="shared" si="130"/>
        <v>2455.6799999999998</v>
      </c>
      <c r="K1713" s="4">
        <f>IF(J1713&lt;'Параметры ПФ'!$N$7+0.01,'Стандартные программы'!J1713,ROUNDDOWN('Параметры ПФ'!$N$7/IF(H1713=0,I1713,IF(I1713&gt;H1713,H1713,I1713)),0)*IF(H1713=0,I1713,IF(I1713&gt;H1713,H1713,I1713)))</f>
        <v>2455.6799999999998</v>
      </c>
      <c r="L1713" s="3">
        <f t="shared" si="131"/>
        <v>34379.519999999997</v>
      </c>
      <c r="M1713" s="25">
        <f>IF(J1713&lt;'Параметры ПФ'!$N$7+0.01,E1713*F1713*G1713,ROUNDDOWN('Параметры ПФ'!$N$7/IF(H1713=0,I1713,IF(I1713&gt;H1713,H1713,I1713)),0)*G1713)</f>
        <v>448</v>
      </c>
      <c r="N1713" s="19">
        <f t="shared" si="132"/>
        <v>0</v>
      </c>
      <c r="O1713" s="66" t="b">
        <f t="shared" si="133"/>
        <v>1</v>
      </c>
      <c r="P1713" s="67">
        <f t="shared" si="134"/>
        <v>72</v>
      </c>
    </row>
    <row r="1714" spans="1:16" x14ac:dyDescent="0.45">
      <c r="A1714" s="90" t="s">
        <v>81</v>
      </c>
      <c r="B1714" s="90" t="s">
        <v>827</v>
      </c>
      <c r="C1714" s="90" t="s">
        <v>15</v>
      </c>
      <c r="D1714" s="91">
        <v>36</v>
      </c>
      <c r="E1714" s="91">
        <v>16</v>
      </c>
      <c r="F1714" s="92">
        <v>2</v>
      </c>
      <c r="G1714" s="92">
        <v>14</v>
      </c>
      <c r="H1714" s="68">
        <f t="array" ref="H1714">INDEX('Нормативные затраты по МЗ'!$C$2:$C$132,MATCH(A1714&amp;C1714,'Нормативные затраты по МЗ'!$A$2:$A$132&amp;'Нормативные затраты по МЗ'!$B$2:$B$132,0))</f>
        <v>76.739999999999995</v>
      </c>
      <c r="I1714" s="3">
        <f>HLOOKUP($C1714,'Параметры ПФ'!$F$3:$K$4,2,FALSE)</f>
        <v>155.04</v>
      </c>
      <c r="J1714" s="3">
        <f t="shared" si="130"/>
        <v>2455.6799999999998</v>
      </c>
      <c r="K1714" s="4">
        <f>IF(J1714&lt;'Параметры ПФ'!$N$7+0.01,'Стандартные программы'!J1714,ROUNDDOWN('Параметры ПФ'!$N$7/IF(H1714=0,I1714,IF(I1714&gt;H1714,H1714,I1714)),0)*IF(H1714=0,I1714,IF(I1714&gt;H1714,H1714,I1714)))</f>
        <v>2455.6799999999998</v>
      </c>
      <c r="L1714" s="3">
        <f t="shared" si="131"/>
        <v>34379.519999999997</v>
      </c>
      <c r="M1714" s="25">
        <f>IF(J1714&lt;'Параметры ПФ'!$N$7+0.01,E1714*F1714*G1714,ROUNDDOWN('Параметры ПФ'!$N$7/IF(H1714=0,I1714,IF(I1714&gt;H1714,H1714,I1714)),0)*G1714)</f>
        <v>448</v>
      </c>
      <c r="N1714" s="19">
        <f t="shared" si="132"/>
        <v>0</v>
      </c>
      <c r="O1714" s="66" t="b">
        <f t="shared" si="133"/>
        <v>1</v>
      </c>
      <c r="P1714" s="67">
        <f t="shared" si="134"/>
        <v>72</v>
      </c>
    </row>
    <row r="1715" spans="1:16" x14ac:dyDescent="0.45">
      <c r="A1715" s="90" t="s">
        <v>81</v>
      </c>
      <c r="B1715" s="90" t="s">
        <v>829</v>
      </c>
      <c r="C1715" s="90" t="s">
        <v>15</v>
      </c>
      <c r="D1715" s="91">
        <v>36</v>
      </c>
      <c r="E1715" s="91">
        <v>16</v>
      </c>
      <c r="F1715" s="92">
        <v>2</v>
      </c>
      <c r="G1715" s="92">
        <v>13</v>
      </c>
      <c r="H1715" s="68">
        <f t="array" ref="H1715">INDEX('Нормативные затраты по МЗ'!$C$2:$C$132,MATCH(A1715&amp;C1715,'Нормативные затраты по МЗ'!$A$2:$A$132&amp;'Нормативные затраты по МЗ'!$B$2:$B$132,0))</f>
        <v>76.739999999999995</v>
      </c>
      <c r="I1715" s="3">
        <f>HLOOKUP($C1715,'Параметры ПФ'!$F$3:$K$4,2,FALSE)</f>
        <v>155.04</v>
      </c>
      <c r="J1715" s="3">
        <f t="shared" si="130"/>
        <v>2455.6799999999998</v>
      </c>
      <c r="K1715" s="4">
        <f>IF(J1715&lt;'Параметры ПФ'!$N$7+0.01,'Стандартные программы'!J1715,ROUNDDOWN('Параметры ПФ'!$N$7/IF(H1715=0,I1715,IF(I1715&gt;H1715,H1715,I1715)),0)*IF(H1715=0,I1715,IF(I1715&gt;H1715,H1715,I1715)))</f>
        <v>2455.6799999999998</v>
      </c>
      <c r="L1715" s="3">
        <f t="shared" si="131"/>
        <v>31923.84</v>
      </c>
      <c r="M1715" s="25">
        <f>IF(J1715&lt;'Параметры ПФ'!$N$7+0.01,E1715*F1715*G1715,ROUNDDOWN('Параметры ПФ'!$N$7/IF(H1715=0,I1715,IF(I1715&gt;H1715,H1715,I1715)),0)*G1715)</f>
        <v>416</v>
      </c>
      <c r="N1715" s="19">
        <f t="shared" si="132"/>
        <v>0</v>
      </c>
      <c r="O1715" s="66" t="b">
        <f t="shared" si="133"/>
        <v>1</v>
      </c>
      <c r="P1715" s="67">
        <f t="shared" si="134"/>
        <v>72</v>
      </c>
    </row>
    <row r="1716" spans="1:16" x14ac:dyDescent="0.45">
      <c r="A1716" s="90" t="s">
        <v>81</v>
      </c>
      <c r="B1716" s="90" t="s">
        <v>831</v>
      </c>
      <c r="C1716" s="90" t="s">
        <v>15</v>
      </c>
      <c r="D1716" s="91">
        <v>36</v>
      </c>
      <c r="E1716" s="91">
        <v>16</v>
      </c>
      <c r="F1716" s="92">
        <v>2</v>
      </c>
      <c r="G1716" s="92">
        <v>13</v>
      </c>
      <c r="H1716" s="68">
        <f t="array" ref="H1716">INDEX('Нормативные затраты по МЗ'!$C$2:$C$132,MATCH(A1716&amp;C1716,'Нормативные затраты по МЗ'!$A$2:$A$132&amp;'Нормативные затраты по МЗ'!$B$2:$B$132,0))</f>
        <v>76.739999999999995</v>
      </c>
      <c r="I1716" s="3">
        <f>HLOOKUP($C1716,'Параметры ПФ'!$F$3:$K$4,2,FALSE)</f>
        <v>155.04</v>
      </c>
      <c r="J1716" s="3">
        <f t="shared" si="130"/>
        <v>2455.6799999999998</v>
      </c>
      <c r="K1716" s="4">
        <f>IF(J1716&lt;'Параметры ПФ'!$N$7+0.01,'Стандартные программы'!J1716,ROUNDDOWN('Параметры ПФ'!$N$7/IF(H1716=0,I1716,IF(I1716&gt;H1716,H1716,I1716)),0)*IF(H1716=0,I1716,IF(I1716&gt;H1716,H1716,I1716)))</f>
        <v>2455.6799999999998</v>
      </c>
      <c r="L1716" s="3">
        <f t="shared" si="131"/>
        <v>31923.84</v>
      </c>
      <c r="M1716" s="25">
        <f>IF(J1716&lt;'Параметры ПФ'!$N$7+0.01,E1716*F1716*G1716,ROUNDDOWN('Параметры ПФ'!$N$7/IF(H1716=0,I1716,IF(I1716&gt;H1716,H1716,I1716)),0)*G1716)</f>
        <v>416</v>
      </c>
      <c r="N1716" s="19">
        <f t="shared" si="132"/>
        <v>0</v>
      </c>
      <c r="O1716" s="66" t="b">
        <f t="shared" si="133"/>
        <v>1</v>
      </c>
      <c r="P1716" s="67">
        <f t="shared" si="134"/>
        <v>72</v>
      </c>
    </row>
    <row r="1717" spans="1:16" x14ac:dyDescent="0.45">
      <c r="A1717" s="90" t="s">
        <v>81</v>
      </c>
      <c r="B1717" s="90" t="s">
        <v>833</v>
      </c>
      <c r="C1717" s="90" t="s">
        <v>15</v>
      </c>
      <c r="D1717" s="91">
        <v>36</v>
      </c>
      <c r="E1717" s="91">
        <v>16</v>
      </c>
      <c r="F1717" s="92">
        <v>2</v>
      </c>
      <c r="G1717" s="92">
        <v>13</v>
      </c>
      <c r="H1717" s="68">
        <f t="array" ref="H1717">INDEX('Нормативные затраты по МЗ'!$C$2:$C$132,MATCH(A1717&amp;C1717,'Нормативные затраты по МЗ'!$A$2:$A$132&amp;'Нормативные затраты по МЗ'!$B$2:$B$132,0))</f>
        <v>76.739999999999995</v>
      </c>
      <c r="I1717" s="3">
        <f>HLOOKUP($C1717,'Параметры ПФ'!$F$3:$K$4,2,FALSE)</f>
        <v>155.04</v>
      </c>
      <c r="J1717" s="3">
        <f t="shared" si="130"/>
        <v>2455.6799999999998</v>
      </c>
      <c r="K1717" s="4">
        <f>IF(J1717&lt;'Параметры ПФ'!$N$7+0.01,'Стандартные программы'!J1717,ROUNDDOWN('Параметры ПФ'!$N$7/IF(H1717=0,I1717,IF(I1717&gt;H1717,H1717,I1717)),0)*IF(H1717=0,I1717,IF(I1717&gt;H1717,H1717,I1717)))</f>
        <v>2455.6799999999998</v>
      </c>
      <c r="L1717" s="3">
        <f t="shared" si="131"/>
        <v>31923.84</v>
      </c>
      <c r="M1717" s="25">
        <f>IF(J1717&lt;'Параметры ПФ'!$N$7+0.01,E1717*F1717*G1717,ROUNDDOWN('Параметры ПФ'!$N$7/IF(H1717=0,I1717,IF(I1717&gt;H1717,H1717,I1717)),0)*G1717)</f>
        <v>416</v>
      </c>
      <c r="N1717" s="19">
        <f t="shared" si="132"/>
        <v>0</v>
      </c>
      <c r="O1717" s="66" t="b">
        <f t="shared" si="133"/>
        <v>1</v>
      </c>
      <c r="P1717" s="67">
        <f t="shared" si="134"/>
        <v>72</v>
      </c>
    </row>
    <row r="1718" spans="1:16" x14ac:dyDescent="0.45">
      <c r="A1718" s="90" t="s">
        <v>81</v>
      </c>
      <c r="B1718" s="90" t="s">
        <v>835</v>
      </c>
      <c r="C1718" s="90" t="s">
        <v>15</v>
      </c>
      <c r="D1718" s="91">
        <v>36</v>
      </c>
      <c r="E1718" s="91">
        <v>16</v>
      </c>
      <c r="F1718" s="92">
        <v>2</v>
      </c>
      <c r="G1718" s="92">
        <v>13</v>
      </c>
      <c r="H1718" s="68">
        <f t="array" ref="H1718">INDEX('Нормативные затраты по МЗ'!$C$2:$C$132,MATCH(A1718&amp;C1718,'Нормативные затраты по МЗ'!$A$2:$A$132&amp;'Нормативные затраты по МЗ'!$B$2:$B$132,0))</f>
        <v>76.739999999999995</v>
      </c>
      <c r="I1718" s="3">
        <f>HLOOKUP($C1718,'Параметры ПФ'!$F$3:$K$4,2,FALSE)</f>
        <v>155.04</v>
      </c>
      <c r="J1718" s="3">
        <f t="shared" si="130"/>
        <v>2455.6799999999998</v>
      </c>
      <c r="K1718" s="4">
        <f>IF(J1718&lt;'Параметры ПФ'!$N$7+0.01,'Стандартные программы'!J1718,ROUNDDOWN('Параметры ПФ'!$N$7/IF(H1718=0,I1718,IF(I1718&gt;H1718,H1718,I1718)),0)*IF(H1718=0,I1718,IF(I1718&gt;H1718,H1718,I1718)))</f>
        <v>2455.6799999999998</v>
      </c>
      <c r="L1718" s="3">
        <f t="shared" si="131"/>
        <v>31923.84</v>
      </c>
      <c r="M1718" s="25">
        <f>IF(J1718&lt;'Параметры ПФ'!$N$7+0.01,E1718*F1718*G1718,ROUNDDOWN('Параметры ПФ'!$N$7/IF(H1718=0,I1718,IF(I1718&gt;H1718,H1718,I1718)),0)*G1718)</f>
        <v>416</v>
      </c>
      <c r="N1718" s="19">
        <f t="shared" si="132"/>
        <v>0</v>
      </c>
      <c r="O1718" s="66" t="b">
        <f t="shared" si="133"/>
        <v>1</v>
      </c>
      <c r="P1718" s="67">
        <f t="shared" si="134"/>
        <v>72</v>
      </c>
    </row>
    <row r="1719" spans="1:16" x14ac:dyDescent="0.45">
      <c r="A1719" s="90" t="s">
        <v>81</v>
      </c>
      <c r="B1719" s="90" t="s">
        <v>837</v>
      </c>
      <c r="C1719" s="90" t="s">
        <v>15</v>
      </c>
      <c r="D1719" s="91">
        <v>36</v>
      </c>
      <c r="E1719" s="91">
        <v>16</v>
      </c>
      <c r="F1719" s="92">
        <v>2</v>
      </c>
      <c r="G1719" s="92">
        <v>13</v>
      </c>
      <c r="H1719" s="68">
        <f t="array" ref="H1719">INDEX('Нормативные затраты по МЗ'!$C$2:$C$132,MATCH(A1719&amp;C1719,'Нормативные затраты по МЗ'!$A$2:$A$132&amp;'Нормативные затраты по МЗ'!$B$2:$B$132,0))</f>
        <v>76.739999999999995</v>
      </c>
      <c r="I1719" s="3">
        <f>HLOOKUP($C1719,'Параметры ПФ'!$F$3:$K$4,2,FALSE)</f>
        <v>155.04</v>
      </c>
      <c r="J1719" s="3">
        <f t="shared" si="130"/>
        <v>2455.6799999999998</v>
      </c>
      <c r="K1719" s="4">
        <f>IF(J1719&lt;'Параметры ПФ'!$N$7+0.01,'Стандартные программы'!J1719,ROUNDDOWN('Параметры ПФ'!$N$7/IF(H1719=0,I1719,IF(I1719&gt;H1719,H1719,I1719)),0)*IF(H1719=0,I1719,IF(I1719&gt;H1719,H1719,I1719)))</f>
        <v>2455.6799999999998</v>
      </c>
      <c r="L1719" s="3">
        <f t="shared" si="131"/>
        <v>31923.84</v>
      </c>
      <c r="M1719" s="25">
        <f>IF(J1719&lt;'Параметры ПФ'!$N$7+0.01,E1719*F1719*G1719,ROUNDDOWN('Параметры ПФ'!$N$7/IF(H1719=0,I1719,IF(I1719&gt;H1719,H1719,I1719)),0)*G1719)</f>
        <v>416</v>
      </c>
      <c r="N1719" s="19">
        <f t="shared" si="132"/>
        <v>0</v>
      </c>
      <c r="O1719" s="66" t="b">
        <f t="shared" si="133"/>
        <v>1</v>
      </c>
      <c r="P1719" s="67">
        <f t="shared" si="134"/>
        <v>72</v>
      </c>
    </row>
    <row r="1720" spans="1:16" x14ac:dyDescent="0.45">
      <c r="A1720" s="90" t="s">
        <v>81</v>
      </c>
      <c r="B1720" s="90" t="s">
        <v>839</v>
      </c>
      <c r="C1720" s="90" t="s">
        <v>15</v>
      </c>
      <c r="D1720" s="91">
        <v>36</v>
      </c>
      <c r="E1720" s="91">
        <v>16</v>
      </c>
      <c r="F1720" s="92">
        <v>2</v>
      </c>
      <c r="G1720" s="92">
        <v>13</v>
      </c>
      <c r="H1720" s="68">
        <f t="array" ref="H1720">INDEX('Нормативные затраты по МЗ'!$C$2:$C$132,MATCH(A1720&amp;C1720,'Нормативные затраты по МЗ'!$A$2:$A$132&amp;'Нормативные затраты по МЗ'!$B$2:$B$132,0))</f>
        <v>76.739999999999995</v>
      </c>
      <c r="I1720" s="3">
        <f>HLOOKUP($C1720,'Параметры ПФ'!$F$3:$K$4,2,FALSE)</f>
        <v>155.04</v>
      </c>
      <c r="J1720" s="3">
        <f t="shared" si="130"/>
        <v>2455.6799999999998</v>
      </c>
      <c r="K1720" s="4">
        <f>IF(J1720&lt;'Параметры ПФ'!$N$7+0.01,'Стандартные программы'!J1720,ROUNDDOWN('Параметры ПФ'!$N$7/IF(H1720=0,I1720,IF(I1720&gt;H1720,H1720,I1720)),0)*IF(H1720=0,I1720,IF(I1720&gt;H1720,H1720,I1720)))</f>
        <v>2455.6799999999998</v>
      </c>
      <c r="L1720" s="3">
        <f t="shared" si="131"/>
        <v>31923.84</v>
      </c>
      <c r="M1720" s="25">
        <f>IF(J1720&lt;'Параметры ПФ'!$N$7+0.01,E1720*F1720*G1720,ROUNDDOWN('Параметры ПФ'!$N$7/IF(H1720=0,I1720,IF(I1720&gt;H1720,H1720,I1720)),0)*G1720)</f>
        <v>416</v>
      </c>
      <c r="N1720" s="19">
        <f t="shared" si="132"/>
        <v>0</v>
      </c>
      <c r="O1720" s="66" t="b">
        <f t="shared" si="133"/>
        <v>1</v>
      </c>
      <c r="P1720" s="67">
        <f t="shared" si="134"/>
        <v>72</v>
      </c>
    </row>
    <row r="1721" spans="1:16" x14ac:dyDescent="0.45">
      <c r="A1721" s="90" t="s">
        <v>81</v>
      </c>
      <c r="B1721" s="90" t="s">
        <v>841</v>
      </c>
      <c r="C1721" s="90" t="s">
        <v>15</v>
      </c>
      <c r="D1721" s="91">
        <v>36</v>
      </c>
      <c r="E1721" s="91">
        <v>16</v>
      </c>
      <c r="F1721" s="92">
        <v>2</v>
      </c>
      <c r="G1721" s="92">
        <v>13</v>
      </c>
      <c r="H1721" s="68">
        <f t="array" ref="H1721">INDEX('Нормативные затраты по МЗ'!$C$2:$C$132,MATCH(A1721&amp;C1721,'Нормативные затраты по МЗ'!$A$2:$A$132&amp;'Нормативные затраты по МЗ'!$B$2:$B$132,0))</f>
        <v>76.739999999999995</v>
      </c>
      <c r="I1721" s="3">
        <f>HLOOKUP($C1721,'Параметры ПФ'!$F$3:$K$4,2,FALSE)</f>
        <v>155.04</v>
      </c>
      <c r="J1721" s="3">
        <f t="shared" si="130"/>
        <v>2455.6799999999998</v>
      </c>
      <c r="K1721" s="4">
        <f>IF(J1721&lt;'Параметры ПФ'!$N$7+0.01,'Стандартные программы'!J1721,ROUNDDOWN('Параметры ПФ'!$N$7/IF(H1721=0,I1721,IF(I1721&gt;H1721,H1721,I1721)),0)*IF(H1721=0,I1721,IF(I1721&gt;H1721,H1721,I1721)))</f>
        <v>2455.6799999999998</v>
      </c>
      <c r="L1721" s="3">
        <f t="shared" si="131"/>
        <v>31923.84</v>
      </c>
      <c r="M1721" s="25">
        <f>IF(J1721&lt;'Параметры ПФ'!$N$7+0.01,E1721*F1721*G1721,ROUNDDOWN('Параметры ПФ'!$N$7/IF(H1721=0,I1721,IF(I1721&gt;H1721,H1721,I1721)),0)*G1721)</f>
        <v>416</v>
      </c>
      <c r="N1721" s="19">
        <f t="shared" si="132"/>
        <v>0</v>
      </c>
      <c r="O1721" s="66" t="b">
        <f t="shared" si="133"/>
        <v>1</v>
      </c>
      <c r="P1721" s="67">
        <f t="shared" si="134"/>
        <v>72</v>
      </c>
    </row>
    <row r="1722" spans="1:16" x14ac:dyDescent="0.45">
      <c r="A1722" s="90" t="s">
        <v>81</v>
      </c>
      <c r="B1722" s="90" t="s">
        <v>843</v>
      </c>
      <c r="C1722" s="90" t="s">
        <v>15</v>
      </c>
      <c r="D1722" s="91">
        <v>36</v>
      </c>
      <c r="E1722" s="91">
        <v>16</v>
      </c>
      <c r="F1722" s="92">
        <v>2</v>
      </c>
      <c r="G1722" s="92">
        <v>13</v>
      </c>
      <c r="H1722" s="68">
        <f t="array" ref="H1722">INDEX('Нормативные затраты по МЗ'!$C$2:$C$132,MATCH(A1722&amp;C1722,'Нормативные затраты по МЗ'!$A$2:$A$132&amp;'Нормативные затраты по МЗ'!$B$2:$B$132,0))</f>
        <v>76.739999999999995</v>
      </c>
      <c r="I1722" s="3">
        <f>HLOOKUP($C1722,'Параметры ПФ'!$F$3:$K$4,2,FALSE)</f>
        <v>155.04</v>
      </c>
      <c r="J1722" s="3">
        <f t="shared" si="130"/>
        <v>2455.6799999999998</v>
      </c>
      <c r="K1722" s="4">
        <f>IF(J1722&lt;'Параметры ПФ'!$N$7+0.01,'Стандартные программы'!J1722,ROUNDDOWN('Параметры ПФ'!$N$7/IF(H1722=0,I1722,IF(I1722&gt;H1722,H1722,I1722)),0)*IF(H1722=0,I1722,IF(I1722&gt;H1722,H1722,I1722)))</f>
        <v>2455.6799999999998</v>
      </c>
      <c r="L1722" s="3">
        <f t="shared" si="131"/>
        <v>31923.84</v>
      </c>
      <c r="M1722" s="25">
        <f>IF(J1722&lt;'Параметры ПФ'!$N$7+0.01,E1722*F1722*G1722,ROUNDDOWN('Параметры ПФ'!$N$7/IF(H1722=0,I1722,IF(I1722&gt;H1722,H1722,I1722)),0)*G1722)</f>
        <v>416</v>
      </c>
      <c r="N1722" s="19">
        <f t="shared" si="132"/>
        <v>0</v>
      </c>
      <c r="O1722" s="66" t="b">
        <f t="shared" si="133"/>
        <v>1</v>
      </c>
      <c r="P1722" s="67">
        <f t="shared" si="134"/>
        <v>72</v>
      </c>
    </row>
    <row r="1723" spans="1:16" x14ac:dyDescent="0.45">
      <c r="A1723" s="90" t="s">
        <v>81</v>
      </c>
      <c r="B1723" s="90" t="s">
        <v>845</v>
      </c>
      <c r="C1723" s="90" t="s">
        <v>15</v>
      </c>
      <c r="D1723" s="91">
        <v>36</v>
      </c>
      <c r="E1723" s="91">
        <v>16</v>
      </c>
      <c r="F1723" s="92">
        <v>2</v>
      </c>
      <c r="G1723" s="92">
        <v>13</v>
      </c>
      <c r="H1723" s="68">
        <f t="array" ref="H1723">INDEX('Нормативные затраты по МЗ'!$C$2:$C$132,MATCH(A1723&amp;C1723,'Нормативные затраты по МЗ'!$A$2:$A$132&amp;'Нормативные затраты по МЗ'!$B$2:$B$132,0))</f>
        <v>76.739999999999995</v>
      </c>
      <c r="I1723" s="3">
        <f>HLOOKUP($C1723,'Параметры ПФ'!$F$3:$K$4,2,FALSE)</f>
        <v>155.04</v>
      </c>
      <c r="J1723" s="3">
        <f t="shared" si="130"/>
        <v>2455.6799999999998</v>
      </c>
      <c r="K1723" s="4">
        <f>IF(J1723&lt;'Параметры ПФ'!$N$7+0.01,'Стандартные программы'!J1723,ROUNDDOWN('Параметры ПФ'!$N$7/IF(H1723=0,I1723,IF(I1723&gt;H1723,H1723,I1723)),0)*IF(H1723=0,I1723,IF(I1723&gt;H1723,H1723,I1723)))</f>
        <v>2455.6799999999998</v>
      </c>
      <c r="L1723" s="3">
        <f t="shared" si="131"/>
        <v>31923.84</v>
      </c>
      <c r="M1723" s="25">
        <f>IF(J1723&lt;'Параметры ПФ'!$N$7+0.01,E1723*F1723*G1723,ROUNDDOWN('Параметры ПФ'!$N$7/IF(H1723=0,I1723,IF(I1723&gt;H1723,H1723,I1723)),0)*G1723)</f>
        <v>416</v>
      </c>
      <c r="N1723" s="19">
        <f t="shared" si="132"/>
        <v>0</v>
      </c>
      <c r="O1723" s="66" t="b">
        <f t="shared" si="133"/>
        <v>1</v>
      </c>
      <c r="P1723" s="67">
        <f t="shared" si="134"/>
        <v>72</v>
      </c>
    </row>
    <row r="1724" spans="1:16" x14ac:dyDescent="0.45">
      <c r="A1724" s="90" t="s">
        <v>81</v>
      </c>
      <c r="B1724" s="90" t="s">
        <v>847</v>
      </c>
      <c r="C1724" s="90" t="s">
        <v>15</v>
      </c>
      <c r="D1724" s="91">
        <v>36</v>
      </c>
      <c r="E1724" s="91">
        <v>16</v>
      </c>
      <c r="F1724" s="92">
        <v>2</v>
      </c>
      <c r="G1724" s="92">
        <v>13</v>
      </c>
      <c r="H1724" s="68">
        <f t="array" ref="H1724">INDEX('Нормативные затраты по МЗ'!$C$2:$C$132,MATCH(A1724&amp;C1724,'Нормативные затраты по МЗ'!$A$2:$A$132&amp;'Нормативные затраты по МЗ'!$B$2:$B$132,0))</f>
        <v>76.739999999999995</v>
      </c>
      <c r="I1724" s="3">
        <f>HLOOKUP($C1724,'Параметры ПФ'!$F$3:$K$4,2,FALSE)</f>
        <v>155.04</v>
      </c>
      <c r="J1724" s="3">
        <f t="shared" si="130"/>
        <v>2455.6799999999998</v>
      </c>
      <c r="K1724" s="4">
        <f>IF(J1724&lt;'Параметры ПФ'!$N$7+0.01,'Стандартные программы'!J1724,ROUNDDOWN('Параметры ПФ'!$N$7/IF(H1724=0,I1724,IF(I1724&gt;H1724,H1724,I1724)),0)*IF(H1724=0,I1724,IF(I1724&gt;H1724,H1724,I1724)))</f>
        <v>2455.6799999999998</v>
      </c>
      <c r="L1724" s="3">
        <f t="shared" si="131"/>
        <v>31923.84</v>
      </c>
      <c r="M1724" s="25">
        <f>IF(J1724&lt;'Параметры ПФ'!$N$7+0.01,E1724*F1724*G1724,ROUNDDOWN('Параметры ПФ'!$N$7/IF(H1724=0,I1724,IF(I1724&gt;H1724,H1724,I1724)),0)*G1724)</f>
        <v>416</v>
      </c>
      <c r="N1724" s="19">
        <f t="shared" si="132"/>
        <v>0</v>
      </c>
      <c r="O1724" s="66" t="b">
        <f t="shared" si="133"/>
        <v>1</v>
      </c>
      <c r="P1724" s="67">
        <f t="shared" si="134"/>
        <v>72</v>
      </c>
    </row>
    <row r="1725" spans="1:16" x14ac:dyDescent="0.45">
      <c r="A1725" s="90" t="s">
        <v>81</v>
      </c>
      <c r="B1725" s="90" t="s">
        <v>849</v>
      </c>
      <c r="C1725" s="90" t="s">
        <v>15</v>
      </c>
      <c r="D1725" s="91">
        <v>36</v>
      </c>
      <c r="E1725" s="91">
        <v>16</v>
      </c>
      <c r="F1725" s="92">
        <v>2</v>
      </c>
      <c r="G1725" s="92">
        <v>13</v>
      </c>
      <c r="H1725" s="68">
        <f t="array" ref="H1725">INDEX('Нормативные затраты по МЗ'!$C$2:$C$132,MATCH(A1725&amp;C1725,'Нормативные затраты по МЗ'!$A$2:$A$132&amp;'Нормативные затраты по МЗ'!$B$2:$B$132,0))</f>
        <v>76.739999999999995</v>
      </c>
      <c r="I1725" s="3">
        <f>HLOOKUP($C1725,'Параметры ПФ'!$F$3:$K$4,2,FALSE)</f>
        <v>155.04</v>
      </c>
      <c r="J1725" s="3">
        <f t="shared" si="130"/>
        <v>2455.6799999999998</v>
      </c>
      <c r="K1725" s="4">
        <f>IF(J1725&lt;'Параметры ПФ'!$N$7+0.01,'Стандартные программы'!J1725,ROUNDDOWN('Параметры ПФ'!$N$7/IF(H1725=0,I1725,IF(I1725&gt;H1725,H1725,I1725)),0)*IF(H1725=0,I1725,IF(I1725&gt;H1725,H1725,I1725)))</f>
        <v>2455.6799999999998</v>
      </c>
      <c r="L1725" s="3">
        <f t="shared" si="131"/>
        <v>31923.84</v>
      </c>
      <c r="M1725" s="25">
        <f>IF(J1725&lt;'Параметры ПФ'!$N$7+0.01,E1725*F1725*G1725,ROUNDDOWN('Параметры ПФ'!$N$7/IF(H1725=0,I1725,IF(I1725&gt;H1725,H1725,I1725)),0)*G1725)</f>
        <v>416</v>
      </c>
      <c r="N1725" s="19">
        <f t="shared" si="132"/>
        <v>0</v>
      </c>
      <c r="O1725" s="66" t="b">
        <f t="shared" si="133"/>
        <v>1</v>
      </c>
      <c r="P1725" s="67">
        <f t="shared" si="134"/>
        <v>72</v>
      </c>
    </row>
    <row r="1726" spans="1:16" x14ac:dyDescent="0.45">
      <c r="A1726" s="90" t="s">
        <v>81</v>
      </c>
      <c r="B1726" s="90" t="s">
        <v>851</v>
      </c>
      <c r="C1726" s="90" t="s">
        <v>15</v>
      </c>
      <c r="D1726" s="91">
        <v>36</v>
      </c>
      <c r="E1726" s="91">
        <v>16</v>
      </c>
      <c r="F1726" s="92">
        <v>2</v>
      </c>
      <c r="G1726" s="92">
        <v>13</v>
      </c>
      <c r="H1726" s="68">
        <f t="array" ref="H1726">INDEX('Нормативные затраты по МЗ'!$C$2:$C$132,MATCH(A1726&amp;C1726,'Нормативные затраты по МЗ'!$A$2:$A$132&amp;'Нормативные затраты по МЗ'!$B$2:$B$132,0))</f>
        <v>76.739999999999995</v>
      </c>
      <c r="I1726" s="3">
        <f>HLOOKUP($C1726,'Параметры ПФ'!$F$3:$K$4,2,FALSE)</f>
        <v>155.04</v>
      </c>
      <c r="J1726" s="3">
        <f t="shared" si="130"/>
        <v>2455.6799999999998</v>
      </c>
      <c r="K1726" s="4">
        <f>IF(J1726&lt;'Параметры ПФ'!$N$7+0.01,'Стандартные программы'!J1726,ROUNDDOWN('Параметры ПФ'!$N$7/IF(H1726=0,I1726,IF(I1726&gt;H1726,H1726,I1726)),0)*IF(H1726=0,I1726,IF(I1726&gt;H1726,H1726,I1726)))</f>
        <v>2455.6799999999998</v>
      </c>
      <c r="L1726" s="3">
        <f t="shared" si="131"/>
        <v>31923.84</v>
      </c>
      <c r="M1726" s="25">
        <f>IF(J1726&lt;'Параметры ПФ'!$N$7+0.01,E1726*F1726*G1726,ROUNDDOWN('Параметры ПФ'!$N$7/IF(H1726=0,I1726,IF(I1726&gt;H1726,H1726,I1726)),0)*G1726)</f>
        <v>416</v>
      </c>
      <c r="N1726" s="19">
        <f t="shared" si="132"/>
        <v>0</v>
      </c>
      <c r="O1726" s="66" t="b">
        <f t="shared" si="133"/>
        <v>1</v>
      </c>
      <c r="P1726" s="67">
        <f t="shared" si="134"/>
        <v>72</v>
      </c>
    </row>
    <row r="1727" spans="1:16" x14ac:dyDescent="0.45">
      <c r="A1727" s="90" t="s">
        <v>81</v>
      </c>
      <c r="B1727" s="90" t="s">
        <v>853</v>
      </c>
      <c r="C1727" s="90" t="s">
        <v>15</v>
      </c>
      <c r="D1727" s="91">
        <v>36</v>
      </c>
      <c r="E1727" s="91">
        <v>16</v>
      </c>
      <c r="F1727" s="92">
        <v>2</v>
      </c>
      <c r="G1727" s="92">
        <v>13</v>
      </c>
      <c r="H1727" s="68">
        <f t="array" ref="H1727">INDEX('Нормативные затраты по МЗ'!$C$2:$C$132,MATCH(A1727&amp;C1727,'Нормативные затраты по МЗ'!$A$2:$A$132&amp;'Нормативные затраты по МЗ'!$B$2:$B$132,0))</f>
        <v>76.739999999999995</v>
      </c>
      <c r="I1727" s="3">
        <f>HLOOKUP($C1727,'Параметры ПФ'!$F$3:$K$4,2,FALSE)</f>
        <v>155.04</v>
      </c>
      <c r="J1727" s="3">
        <f t="shared" si="130"/>
        <v>2455.6799999999998</v>
      </c>
      <c r="K1727" s="4">
        <f>IF(J1727&lt;'Параметры ПФ'!$N$7+0.01,'Стандартные программы'!J1727,ROUNDDOWN('Параметры ПФ'!$N$7/IF(H1727=0,I1727,IF(I1727&gt;H1727,H1727,I1727)),0)*IF(H1727=0,I1727,IF(I1727&gt;H1727,H1727,I1727)))</f>
        <v>2455.6799999999998</v>
      </c>
      <c r="L1727" s="3">
        <f t="shared" si="131"/>
        <v>31923.84</v>
      </c>
      <c r="M1727" s="25">
        <f>IF(J1727&lt;'Параметры ПФ'!$N$7+0.01,E1727*F1727*G1727,ROUNDDOWN('Параметры ПФ'!$N$7/IF(H1727=0,I1727,IF(I1727&gt;H1727,H1727,I1727)),0)*G1727)</f>
        <v>416</v>
      </c>
      <c r="N1727" s="19">
        <f t="shared" si="132"/>
        <v>0</v>
      </c>
      <c r="O1727" s="66" t="b">
        <f t="shared" si="133"/>
        <v>1</v>
      </c>
      <c r="P1727" s="67">
        <f t="shared" si="134"/>
        <v>72</v>
      </c>
    </row>
    <row r="1728" spans="1:16" x14ac:dyDescent="0.45">
      <c r="A1728" s="90" t="s">
        <v>81</v>
      </c>
      <c r="B1728" s="90" t="s">
        <v>855</v>
      </c>
      <c r="C1728" s="90" t="s">
        <v>15</v>
      </c>
      <c r="D1728" s="91">
        <v>36</v>
      </c>
      <c r="E1728" s="91">
        <v>16</v>
      </c>
      <c r="F1728" s="92">
        <v>2</v>
      </c>
      <c r="G1728" s="92">
        <v>13</v>
      </c>
      <c r="H1728" s="68">
        <f t="array" ref="H1728">INDEX('Нормативные затраты по МЗ'!$C$2:$C$132,MATCH(A1728&amp;C1728,'Нормативные затраты по МЗ'!$A$2:$A$132&amp;'Нормативные затраты по МЗ'!$B$2:$B$132,0))</f>
        <v>76.739999999999995</v>
      </c>
      <c r="I1728" s="3">
        <f>HLOOKUP($C1728,'Параметры ПФ'!$F$3:$K$4,2,FALSE)</f>
        <v>155.04</v>
      </c>
      <c r="J1728" s="3">
        <f t="shared" si="130"/>
        <v>2455.6799999999998</v>
      </c>
      <c r="K1728" s="4">
        <f>IF(J1728&lt;'Параметры ПФ'!$N$7+0.01,'Стандартные программы'!J1728,ROUNDDOWN('Параметры ПФ'!$N$7/IF(H1728=0,I1728,IF(I1728&gt;H1728,H1728,I1728)),0)*IF(H1728=0,I1728,IF(I1728&gt;H1728,H1728,I1728)))</f>
        <v>2455.6799999999998</v>
      </c>
      <c r="L1728" s="3">
        <f t="shared" si="131"/>
        <v>31923.84</v>
      </c>
      <c r="M1728" s="25">
        <f>IF(J1728&lt;'Параметры ПФ'!$N$7+0.01,E1728*F1728*G1728,ROUNDDOWN('Параметры ПФ'!$N$7/IF(H1728=0,I1728,IF(I1728&gt;H1728,H1728,I1728)),0)*G1728)</f>
        <v>416</v>
      </c>
      <c r="N1728" s="19">
        <f t="shared" si="132"/>
        <v>0</v>
      </c>
      <c r="O1728" s="66" t="b">
        <f t="shared" si="133"/>
        <v>1</v>
      </c>
      <c r="P1728" s="67">
        <f t="shared" si="134"/>
        <v>72</v>
      </c>
    </row>
    <row r="1729" spans="1:16" x14ac:dyDescent="0.45">
      <c r="A1729" s="90" t="s">
        <v>81</v>
      </c>
      <c r="B1729" s="90" t="s">
        <v>857</v>
      </c>
      <c r="C1729" s="90" t="s">
        <v>15</v>
      </c>
      <c r="D1729" s="91">
        <v>36</v>
      </c>
      <c r="E1729" s="91">
        <v>16</v>
      </c>
      <c r="F1729" s="92">
        <v>2</v>
      </c>
      <c r="G1729" s="92">
        <v>13</v>
      </c>
      <c r="H1729" s="68">
        <f t="array" ref="H1729">INDEX('Нормативные затраты по МЗ'!$C$2:$C$132,MATCH(A1729&amp;C1729,'Нормативные затраты по МЗ'!$A$2:$A$132&amp;'Нормативные затраты по МЗ'!$B$2:$B$132,0))</f>
        <v>76.739999999999995</v>
      </c>
      <c r="I1729" s="3">
        <f>HLOOKUP($C1729,'Параметры ПФ'!$F$3:$K$4,2,FALSE)</f>
        <v>155.04</v>
      </c>
      <c r="J1729" s="3">
        <f t="shared" si="130"/>
        <v>2455.6799999999998</v>
      </c>
      <c r="K1729" s="4">
        <f>IF(J1729&lt;'Параметры ПФ'!$N$7+0.01,'Стандартные программы'!J1729,ROUNDDOWN('Параметры ПФ'!$N$7/IF(H1729=0,I1729,IF(I1729&gt;H1729,H1729,I1729)),0)*IF(H1729=0,I1729,IF(I1729&gt;H1729,H1729,I1729)))</f>
        <v>2455.6799999999998</v>
      </c>
      <c r="L1729" s="3">
        <f t="shared" si="131"/>
        <v>31923.84</v>
      </c>
      <c r="M1729" s="25">
        <f>IF(J1729&lt;'Параметры ПФ'!$N$7+0.01,E1729*F1729*G1729,ROUNDDOWN('Параметры ПФ'!$N$7/IF(H1729=0,I1729,IF(I1729&gt;H1729,H1729,I1729)),0)*G1729)</f>
        <v>416</v>
      </c>
      <c r="N1729" s="19">
        <f t="shared" si="132"/>
        <v>0</v>
      </c>
      <c r="O1729" s="66" t="b">
        <f t="shared" si="133"/>
        <v>1</v>
      </c>
      <c r="P1729" s="67">
        <f t="shared" si="134"/>
        <v>72</v>
      </c>
    </row>
    <row r="1730" spans="1:16" x14ac:dyDescent="0.45">
      <c r="A1730" s="90" t="s">
        <v>81</v>
      </c>
      <c r="B1730" s="90" t="s">
        <v>859</v>
      </c>
      <c r="C1730" s="90" t="s">
        <v>15</v>
      </c>
      <c r="D1730" s="91">
        <v>36</v>
      </c>
      <c r="E1730" s="91">
        <v>16</v>
      </c>
      <c r="F1730" s="92">
        <v>2</v>
      </c>
      <c r="G1730" s="92">
        <v>13</v>
      </c>
      <c r="H1730" s="68">
        <f t="array" ref="H1730">INDEX('Нормативные затраты по МЗ'!$C$2:$C$132,MATCH(A1730&amp;C1730,'Нормативные затраты по МЗ'!$A$2:$A$132&amp;'Нормативные затраты по МЗ'!$B$2:$B$132,0))</f>
        <v>76.739999999999995</v>
      </c>
      <c r="I1730" s="3">
        <f>HLOOKUP($C1730,'Параметры ПФ'!$F$3:$K$4,2,FALSE)</f>
        <v>155.04</v>
      </c>
      <c r="J1730" s="3">
        <f t="shared" ref="J1730:J1793" si="135">IF(H1730=0,I1730*F1730*E1730,IF(I1730&gt;H1730,H1730*F1730*E1730,I1730*F1730*E1730))</f>
        <v>2455.6799999999998</v>
      </c>
      <c r="K1730" s="4">
        <f>IF(J1730&lt;'Параметры ПФ'!$N$7+0.01,'Стандартные программы'!J1730,ROUNDDOWN('Параметры ПФ'!$N$7/IF(H1730=0,I1730,IF(I1730&gt;H1730,H1730,I1730)),0)*IF(H1730=0,I1730,IF(I1730&gt;H1730,H1730,I1730)))</f>
        <v>2455.6799999999998</v>
      </c>
      <c r="L1730" s="3">
        <f t="shared" ref="L1730:L1793" si="136">K1730*G1730</f>
        <v>31923.84</v>
      </c>
      <c r="M1730" s="25">
        <f>IF(J1730&lt;'Параметры ПФ'!$N$7+0.01,E1730*F1730*G1730,ROUNDDOWN('Параметры ПФ'!$N$7/IF(H1730=0,I1730,IF(I1730&gt;H1730,H1730,I1730)),0)*G1730)</f>
        <v>416</v>
      </c>
      <c r="N1730" s="19">
        <f t="shared" ref="N1730:N1793" si="137">IF(H1730=0,I1730*F1730*E1730,IF(I1730&gt;H1730,H1730*F1730*E1730,I1730*F1730*E1730))-K1730</f>
        <v>0</v>
      </c>
      <c r="O1730" s="66" t="b">
        <f t="shared" ref="O1730:O1793" si="138">IF(I1730&gt;=H1730,TRUE,FALSE)</f>
        <v>1</v>
      </c>
      <c r="P1730" s="67">
        <f t="shared" ref="P1730:P1793" si="139">D1730*F1730</f>
        <v>72</v>
      </c>
    </row>
    <row r="1731" spans="1:16" x14ac:dyDescent="0.45">
      <c r="A1731" s="90" t="s">
        <v>81</v>
      </c>
      <c r="B1731" s="90" t="s">
        <v>861</v>
      </c>
      <c r="C1731" s="90" t="s">
        <v>15</v>
      </c>
      <c r="D1731" s="91">
        <v>36</v>
      </c>
      <c r="E1731" s="91">
        <v>16</v>
      </c>
      <c r="F1731" s="92">
        <v>2</v>
      </c>
      <c r="G1731" s="92">
        <v>13</v>
      </c>
      <c r="H1731" s="68">
        <f t="array" ref="H1731">INDEX('Нормативные затраты по МЗ'!$C$2:$C$132,MATCH(A1731&amp;C1731,'Нормативные затраты по МЗ'!$A$2:$A$132&amp;'Нормативные затраты по МЗ'!$B$2:$B$132,0))</f>
        <v>76.739999999999995</v>
      </c>
      <c r="I1731" s="3">
        <f>HLOOKUP($C1731,'Параметры ПФ'!$F$3:$K$4,2,FALSE)</f>
        <v>155.04</v>
      </c>
      <c r="J1731" s="3">
        <f t="shared" si="135"/>
        <v>2455.6799999999998</v>
      </c>
      <c r="K1731" s="4">
        <f>IF(J1731&lt;'Параметры ПФ'!$N$7+0.01,'Стандартные программы'!J1731,ROUNDDOWN('Параметры ПФ'!$N$7/IF(H1731=0,I1731,IF(I1731&gt;H1731,H1731,I1731)),0)*IF(H1731=0,I1731,IF(I1731&gt;H1731,H1731,I1731)))</f>
        <v>2455.6799999999998</v>
      </c>
      <c r="L1731" s="3">
        <f t="shared" si="136"/>
        <v>31923.84</v>
      </c>
      <c r="M1731" s="25">
        <f>IF(J1731&lt;'Параметры ПФ'!$N$7+0.01,E1731*F1731*G1731,ROUNDDOWN('Параметры ПФ'!$N$7/IF(H1731=0,I1731,IF(I1731&gt;H1731,H1731,I1731)),0)*G1731)</f>
        <v>416</v>
      </c>
      <c r="N1731" s="19">
        <f t="shared" si="137"/>
        <v>0</v>
      </c>
      <c r="O1731" s="66" t="b">
        <f t="shared" si="138"/>
        <v>1</v>
      </c>
      <c r="P1731" s="67">
        <f t="shared" si="139"/>
        <v>72</v>
      </c>
    </row>
    <row r="1732" spans="1:16" x14ac:dyDescent="0.45">
      <c r="A1732" s="90" t="s">
        <v>81</v>
      </c>
      <c r="B1732" s="90" t="s">
        <v>863</v>
      </c>
      <c r="C1732" s="90" t="s">
        <v>15</v>
      </c>
      <c r="D1732" s="91">
        <v>36</v>
      </c>
      <c r="E1732" s="91">
        <v>16</v>
      </c>
      <c r="F1732" s="92">
        <v>2</v>
      </c>
      <c r="G1732" s="92">
        <v>13</v>
      </c>
      <c r="H1732" s="68">
        <f t="array" ref="H1732">INDEX('Нормативные затраты по МЗ'!$C$2:$C$132,MATCH(A1732&amp;C1732,'Нормативные затраты по МЗ'!$A$2:$A$132&amp;'Нормативные затраты по МЗ'!$B$2:$B$132,0))</f>
        <v>76.739999999999995</v>
      </c>
      <c r="I1732" s="3">
        <f>HLOOKUP($C1732,'Параметры ПФ'!$F$3:$K$4,2,FALSE)</f>
        <v>155.04</v>
      </c>
      <c r="J1732" s="3">
        <f t="shared" si="135"/>
        <v>2455.6799999999998</v>
      </c>
      <c r="K1732" s="4">
        <f>IF(J1732&lt;'Параметры ПФ'!$N$7+0.01,'Стандартные программы'!J1732,ROUNDDOWN('Параметры ПФ'!$N$7/IF(H1732=0,I1732,IF(I1732&gt;H1732,H1732,I1732)),0)*IF(H1732=0,I1732,IF(I1732&gt;H1732,H1732,I1732)))</f>
        <v>2455.6799999999998</v>
      </c>
      <c r="L1732" s="3">
        <f t="shared" si="136"/>
        <v>31923.84</v>
      </c>
      <c r="M1732" s="25">
        <f>IF(J1732&lt;'Параметры ПФ'!$N$7+0.01,E1732*F1732*G1732,ROUNDDOWN('Параметры ПФ'!$N$7/IF(H1732=0,I1732,IF(I1732&gt;H1732,H1732,I1732)),0)*G1732)</f>
        <v>416</v>
      </c>
      <c r="N1732" s="19">
        <f t="shared" si="137"/>
        <v>0</v>
      </c>
      <c r="O1732" s="66" t="b">
        <f t="shared" si="138"/>
        <v>1</v>
      </c>
      <c r="P1732" s="67">
        <f t="shared" si="139"/>
        <v>72</v>
      </c>
    </row>
    <row r="1733" spans="1:16" x14ac:dyDescent="0.45">
      <c r="A1733" s="90" t="s">
        <v>81</v>
      </c>
      <c r="B1733" s="90" t="s">
        <v>865</v>
      </c>
      <c r="C1733" s="90" t="s">
        <v>15</v>
      </c>
      <c r="D1733" s="91">
        <v>36</v>
      </c>
      <c r="E1733" s="91">
        <v>16</v>
      </c>
      <c r="F1733" s="92">
        <v>2</v>
      </c>
      <c r="G1733" s="92">
        <v>13</v>
      </c>
      <c r="H1733" s="68">
        <f t="array" ref="H1733">INDEX('Нормативные затраты по МЗ'!$C$2:$C$132,MATCH(A1733&amp;C1733,'Нормативные затраты по МЗ'!$A$2:$A$132&amp;'Нормативные затраты по МЗ'!$B$2:$B$132,0))</f>
        <v>76.739999999999995</v>
      </c>
      <c r="I1733" s="3">
        <f>HLOOKUP($C1733,'Параметры ПФ'!$F$3:$K$4,2,FALSE)</f>
        <v>155.04</v>
      </c>
      <c r="J1733" s="3">
        <f t="shared" si="135"/>
        <v>2455.6799999999998</v>
      </c>
      <c r="K1733" s="4">
        <f>IF(J1733&lt;'Параметры ПФ'!$N$7+0.01,'Стандартные программы'!J1733,ROUNDDOWN('Параметры ПФ'!$N$7/IF(H1733=0,I1733,IF(I1733&gt;H1733,H1733,I1733)),0)*IF(H1733=0,I1733,IF(I1733&gt;H1733,H1733,I1733)))</f>
        <v>2455.6799999999998</v>
      </c>
      <c r="L1733" s="3">
        <f t="shared" si="136"/>
        <v>31923.84</v>
      </c>
      <c r="M1733" s="25">
        <f>IF(J1733&lt;'Параметры ПФ'!$N$7+0.01,E1733*F1733*G1733,ROUNDDOWN('Параметры ПФ'!$N$7/IF(H1733=0,I1733,IF(I1733&gt;H1733,H1733,I1733)),0)*G1733)</f>
        <v>416</v>
      </c>
      <c r="N1733" s="19">
        <f t="shared" si="137"/>
        <v>0</v>
      </c>
      <c r="O1733" s="66" t="b">
        <f t="shared" si="138"/>
        <v>1</v>
      </c>
      <c r="P1733" s="67">
        <f t="shared" si="139"/>
        <v>72</v>
      </c>
    </row>
    <row r="1734" spans="1:16" x14ac:dyDescent="0.45">
      <c r="A1734" s="90" t="s">
        <v>81</v>
      </c>
      <c r="B1734" s="90" t="s">
        <v>867</v>
      </c>
      <c r="C1734" s="90" t="s">
        <v>15</v>
      </c>
      <c r="D1734" s="91">
        <v>36</v>
      </c>
      <c r="E1734" s="91">
        <v>16</v>
      </c>
      <c r="F1734" s="92">
        <v>2</v>
      </c>
      <c r="G1734" s="92">
        <v>13</v>
      </c>
      <c r="H1734" s="68">
        <f t="array" ref="H1734">INDEX('Нормативные затраты по МЗ'!$C$2:$C$132,MATCH(A1734&amp;C1734,'Нормативные затраты по МЗ'!$A$2:$A$132&amp;'Нормативные затраты по МЗ'!$B$2:$B$132,0))</f>
        <v>76.739999999999995</v>
      </c>
      <c r="I1734" s="3">
        <f>HLOOKUP($C1734,'Параметры ПФ'!$F$3:$K$4,2,FALSE)</f>
        <v>155.04</v>
      </c>
      <c r="J1734" s="3">
        <f t="shared" si="135"/>
        <v>2455.6799999999998</v>
      </c>
      <c r="K1734" s="4">
        <f>IF(J1734&lt;'Параметры ПФ'!$N$7+0.01,'Стандартные программы'!J1734,ROUNDDOWN('Параметры ПФ'!$N$7/IF(H1734=0,I1734,IF(I1734&gt;H1734,H1734,I1734)),0)*IF(H1734=0,I1734,IF(I1734&gt;H1734,H1734,I1734)))</f>
        <v>2455.6799999999998</v>
      </c>
      <c r="L1734" s="3">
        <f t="shared" si="136"/>
        <v>31923.84</v>
      </c>
      <c r="M1734" s="25">
        <f>IF(J1734&lt;'Параметры ПФ'!$N$7+0.01,E1734*F1734*G1734,ROUNDDOWN('Параметры ПФ'!$N$7/IF(H1734=0,I1734,IF(I1734&gt;H1734,H1734,I1734)),0)*G1734)</f>
        <v>416</v>
      </c>
      <c r="N1734" s="19">
        <f t="shared" si="137"/>
        <v>0</v>
      </c>
      <c r="O1734" s="66" t="b">
        <f t="shared" si="138"/>
        <v>1</v>
      </c>
      <c r="P1734" s="67">
        <f t="shared" si="139"/>
        <v>72</v>
      </c>
    </row>
    <row r="1735" spans="1:16" x14ac:dyDescent="0.45">
      <c r="A1735" s="90" t="s">
        <v>81</v>
      </c>
      <c r="B1735" s="90" t="s">
        <v>869</v>
      </c>
      <c r="C1735" s="90" t="s">
        <v>15</v>
      </c>
      <c r="D1735" s="91">
        <v>36</v>
      </c>
      <c r="E1735" s="91">
        <v>16</v>
      </c>
      <c r="F1735" s="92">
        <v>2</v>
      </c>
      <c r="G1735" s="92">
        <v>13</v>
      </c>
      <c r="H1735" s="68">
        <f t="array" ref="H1735">INDEX('Нормативные затраты по МЗ'!$C$2:$C$132,MATCH(A1735&amp;C1735,'Нормативные затраты по МЗ'!$A$2:$A$132&amp;'Нормативные затраты по МЗ'!$B$2:$B$132,0))</f>
        <v>76.739999999999995</v>
      </c>
      <c r="I1735" s="3">
        <f>HLOOKUP($C1735,'Параметры ПФ'!$F$3:$K$4,2,FALSE)</f>
        <v>155.04</v>
      </c>
      <c r="J1735" s="3">
        <f t="shared" si="135"/>
        <v>2455.6799999999998</v>
      </c>
      <c r="K1735" s="4">
        <f>IF(J1735&lt;'Параметры ПФ'!$N$7+0.01,'Стандартные программы'!J1735,ROUNDDOWN('Параметры ПФ'!$N$7/IF(H1735=0,I1735,IF(I1735&gt;H1735,H1735,I1735)),0)*IF(H1735=0,I1735,IF(I1735&gt;H1735,H1735,I1735)))</f>
        <v>2455.6799999999998</v>
      </c>
      <c r="L1735" s="3">
        <f t="shared" si="136"/>
        <v>31923.84</v>
      </c>
      <c r="M1735" s="25">
        <f>IF(J1735&lt;'Параметры ПФ'!$N$7+0.01,E1735*F1735*G1735,ROUNDDOWN('Параметры ПФ'!$N$7/IF(H1735=0,I1735,IF(I1735&gt;H1735,H1735,I1735)),0)*G1735)</f>
        <v>416</v>
      </c>
      <c r="N1735" s="19">
        <f t="shared" si="137"/>
        <v>0</v>
      </c>
      <c r="O1735" s="66" t="b">
        <f t="shared" si="138"/>
        <v>1</v>
      </c>
      <c r="P1735" s="67">
        <f t="shared" si="139"/>
        <v>72</v>
      </c>
    </row>
    <row r="1736" spans="1:16" x14ac:dyDescent="0.45">
      <c r="A1736" s="90" t="s">
        <v>81</v>
      </c>
      <c r="B1736" s="90" t="s">
        <v>871</v>
      </c>
      <c r="C1736" s="90" t="s">
        <v>15</v>
      </c>
      <c r="D1736" s="91">
        <v>36</v>
      </c>
      <c r="E1736" s="91">
        <v>16</v>
      </c>
      <c r="F1736" s="92">
        <v>2</v>
      </c>
      <c r="G1736" s="92">
        <v>13</v>
      </c>
      <c r="H1736" s="68">
        <f t="array" ref="H1736">INDEX('Нормативные затраты по МЗ'!$C$2:$C$132,MATCH(A1736&amp;C1736,'Нормативные затраты по МЗ'!$A$2:$A$132&amp;'Нормативные затраты по МЗ'!$B$2:$B$132,0))</f>
        <v>76.739999999999995</v>
      </c>
      <c r="I1736" s="3">
        <f>HLOOKUP($C1736,'Параметры ПФ'!$F$3:$K$4,2,FALSE)</f>
        <v>155.04</v>
      </c>
      <c r="J1736" s="3">
        <f t="shared" si="135"/>
        <v>2455.6799999999998</v>
      </c>
      <c r="K1736" s="4">
        <f>IF(J1736&lt;'Параметры ПФ'!$N$7+0.01,'Стандартные программы'!J1736,ROUNDDOWN('Параметры ПФ'!$N$7/IF(H1736=0,I1736,IF(I1736&gt;H1736,H1736,I1736)),0)*IF(H1736=0,I1736,IF(I1736&gt;H1736,H1736,I1736)))</f>
        <v>2455.6799999999998</v>
      </c>
      <c r="L1736" s="3">
        <f t="shared" si="136"/>
        <v>31923.84</v>
      </c>
      <c r="M1736" s="25">
        <f>IF(J1736&lt;'Параметры ПФ'!$N$7+0.01,E1736*F1736*G1736,ROUNDDOWN('Параметры ПФ'!$N$7/IF(H1736=0,I1736,IF(I1736&gt;H1736,H1736,I1736)),0)*G1736)</f>
        <v>416</v>
      </c>
      <c r="N1736" s="19">
        <f t="shared" si="137"/>
        <v>0</v>
      </c>
      <c r="O1736" s="66" t="b">
        <f t="shared" si="138"/>
        <v>1</v>
      </c>
      <c r="P1736" s="67">
        <f t="shared" si="139"/>
        <v>72</v>
      </c>
    </row>
    <row r="1737" spans="1:16" x14ac:dyDescent="0.45">
      <c r="A1737" s="90" t="s">
        <v>81</v>
      </c>
      <c r="B1737" s="90" t="s">
        <v>873</v>
      </c>
      <c r="C1737" s="90" t="s">
        <v>15</v>
      </c>
      <c r="D1737" s="91">
        <v>36</v>
      </c>
      <c r="E1737" s="91">
        <v>16</v>
      </c>
      <c r="F1737" s="92">
        <v>2</v>
      </c>
      <c r="G1737" s="92">
        <v>13</v>
      </c>
      <c r="H1737" s="68">
        <f t="array" ref="H1737">INDEX('Нормативные затраты по МЗ'!$C$2:$C$132,MATCH(A1737&amp;C1737,'Нормативные затраты по МЗ'!$A$2:$A$132&amp;'Нормативные затраты по МЗ'!$B$2:$B$132,0))</f>
        <v>76.739999999999995</v>
      </c>
      <c r="I1737" s="3">
        <f>HLOOKUP($C1737,'Параметры ПФ'!$F$3:$K$4,2,FALSE)</f>
        <v>155.04</v>
      </c>
      <c r="J1737" s="3">
        <f t="shared" si="135"/>
        <v>2455.6799999999998</v>
      </c>
      <c r="K1737" s="4">
        <f>IF(J1737&lt;'Параметры ПФ'!$N$7+0.01,'Стандартные программы'!J1737,ROUNDDOWN('Параметры ПФ'!$N$7/IF(H1737=0,I1737,IF(I1737&gt;H1737,H1737,I1737)),0)*IF(H1737=0,I1737,IF(I1737&gt;H1737,H1737,I1737)))</f>
        <v>2455.6799999999998</v>
      </c>
      <c r="L1737" s="3">
        <f t="shared" si="136"/>
        <v>31923.84</v>
      </c>
      <c r="M1737" s="25">
        <f>IF(J1737&lt;'Параметры ПФ'!$N$7+0.01,E1737*F1737*G1737,ROUNDDOWN('Параметры ПФ'!$N$7/IF(H1737=0,I1737,IF(I1737&gt;H1737,H1737,I1737)),0)*G1737)</f>
        <v>416</v>
      </c>
      <c r="N1737" s="19">
        <f t="shared" si="137"/>
        <v>0</v>
      </c>
      <c r="O1737" s="66" t="b">
        <f t="shared" si="138"/>
        <v>1</v>
      </c>
      <c r="P1737" s="67">
        <f t="shared" si="139"/>
        <v>72</v>
      </c>
    </row>
    <row r="1738" spans="1:16" x14ac:dyDescent="0.45">
      <c r="A1738" s="90" t="s">
        <v>81</v>
      </c>
      <c r="B1738" s="90" t="s">
        <v>875</v>
      </c>
      <c r="C1738" s="90" t="s">
        <v>34</v>
      </c>
      <c r="D1738" s="91">
        <v>36</v>
      </c>
      <c r="E1738" s="91">
        <v>16</v>
      </c>
      <c r="F1738" s="92">
        <v>2</v>
      </c>
      <c r="G1738" s="92">
        <v>14</v>
      </c>
      <c r="H1738" s="68">
        <f t="array" ref="H1738">INDEX('Нормативные затраты по МЗ'!$C$2:$C$132,MATCH(A1738&amp;C1738,'Нормативные затраты по МЗ'!$A$2:$A$132&amp;'Нормативные затраты по МЗ'!$B$2:$B$132,0))</f>
        <v>141.06</v>
      </c>
      <c r="I1738" s="3">
        <f>HLOOKUP($C1738,'Параметры ПФ'!$F$3:$K$4,2,FALSE)</f>
        <v>155.04</v>
      </c>
      <c r="J1738" s="3">
        <f t="shared" si="135"/>
        <v>4513.92</v>
      </c>
      <c r="K1738" s="4">
        <f>IF(J1738&lt;'Параметры ПФ'!$N$7+0.01,'Стандартные программы'!J1738,ROUNDDOWN('Параметры ПФ'!$N$7/IF(H1738=0,I1738,IF(I1738&gt;H1738,H1738,I1738)),0)*IF(H1738=0,I1738,IF(I1738&gt;H1738,H1738,I1738)))</f>
        <v>4513.92</v>
      </c>
      <c r="L1738" s="3">
        <f t="shared" si="136"/>
        <v>63194.879999999997</v>
      </c>
      <c r="M1738" s="25">
        <f>IF(J1738&lt;'Параметры ПФ'!$N$7+0.01,E1738*F1738*G1738,ROUNDDOWN('Параметры ПФ'!$N$7/IF(H1738=0,I1738,IF(I1738&gt;H1738,H1738,I1738)),0)*G1738)</f>
        <v>448</v>
      </c>
      <c r="N1738" s="19">
        <f t="shared" si="137"/>
        <v>0</v>
      </c>
      <c r="O1738" s="66" t="b">
        <f t="shared" si="138"/>
        <v>1</v>
      </c>
      <c r="P1738" s="67">
        <f t="shared" si="139"/>
        <v>72</v>
      </c>
    </row>
    <row r="1739" spans="1:16" x14ac:dyDescent="0.45">
      <c r="A1739" s="90" t="s">
        <v>81</v>
      </c>
      <c r="B1739" s="90" t="s">
        <v>877</v>
      </c>
      <c r="C1739" s="90" t="s">
        <v>34</v>
      </c>
      <c r="D1739" s="91">
        <v>36</v>
      </c>
      <c r="E1739" s="91">
        <v>16</v>
      </c>
      <c r="F1739" s="92">
        <v>2</v>
      </c>
      <c r="G1739" s="92">
        <v>14</v>
      </c>
      <c r="H1739" s="68">
        <f t="array" ref="H1739">INDEX('Нормативные затраты по МЗ'!$C$2:$C$132,MATCH(A1739&amp;C1739,'Нормативные затраты по МЗ'!$A$2:$A$132&amp;'Нормативные затраты по МЗ'!$B$2:$B$132,0))</f>
        <v>141.06</v>
      </c>
      <c r="I1739" s="3">
        <f>HLOOKUP($C1739,'Параметры ПФ'!$F$3:$K$4,2,FALSE)</f>
        <v>155.04</v>
      </c>
      <c r="J1739" s="3">
        <f t="shared" si="135"/>
        <v>4513.92</v>
      </c>
      <c r="K1739" s="4">
        <f>IF(J1739&lt;'Параметры ПФ'!$N$7+0.01,'Стандартные программы'!J1739,ROUNDDOWN('Параметры ПФ'!$N$7/IF(H1739=0,I1739,IF(I1739&gt;H1739,H1739,I1739)),0)*IF(H1739=0,I1739,IF(I1739&gt;H1739,H1739,I1739)))</f>
        <v>4513.92</v>
      </c>
      <c r="L1739" s="3">
        <f t="shared" si="136"/>
        <v>63194.879999999997</v>
      </c>
      <c r="M1739" s="25">
        <f>IF(J1739&lt;'Параметры ПФ'!$N$7+0.01,E1739*F1739*G1739,ROUNDDOWN('Параметры ПФ'!$N$7/IF(H1739=0,I1739,IF(I1739&gt;H1739,H1739,I1739)),0)*G1739)</f>
        <v>448</v>
      </c>
      <c r="N1739" s="19">
        <f t="shared" si="137"/>
        <v>0</v>
      </c>
      <c r="O1739" s="66" t="b">
        <f t="shared" si="138"/>
        <v>1</v>
      </c>
      <c r="P1739" s="67">
        <f t="shared" si="139"/>
        <v>72</v>
      </c>
    </row>
    <row r="1740" spans="1:16" x14ac:dyDescent="0.45">
      <c r="A1740" s="90" t="s">
        <v>81</v>
      </c>
      <c r="B1740" s="90" t="s">
        <v>879</v>
      </c>
      <c r="C1740" s="90" t="s">
        <v>34</v>
      </c>
      <c r="D1740" s="91">
        <v>36</v>
      </c>
      <c r="E1740" s="91">
        <v>16</v>
      </c>
      <c r="F1740" s="92">
        <v>2</v>
      </c>
      <c r="G1740" s="92">
        <v>14</v>
      </c>
      <c r="H1740" s="68">
        <f t="array" ref="H1740">INDEX('Нормативные затраты по МЗ'!$C$2:$C$132,MATCH(A1740&amp;C1740,'Нормативные затраты по МЗ'!$A$2:$A$132&amp;'Нормативные затраты по МЗ'!$B$2:$B$132,0))</f>
        <v>141.06</v>
      </c>
      <c r="I1740" s="3">
        <f>HLOOKUP($C1740,'Параметры ПФ'!$F$3:$K$4,2,FALSE)</f>
        <v>155.04</v>
      </c>
      <c r="J1740" s="3">
        <f t="shared" si="135"/>
        <v>4513.92</v>
      </c>
      <c r="K1740" s="4">
        <f>IF(J1740&lt;'Параметры ПФ'!$N$7+0.01,'Стандартные программы'!J1740,ROUNDDOWN('Параметры ПФ'!$N$7/IF(H1740=0,I1740,IF(I1740&gt;H1740,H1740,I1740)),0)*IF(H1740=0,I1740,IF(I1740&gt;H1740,H1740,I1740)))</f>
        <v>4513.92</v>
      </c>
      <c r="L1740" s="3">
        <f t="shared" si="136"/>
        <v>63194.879999999997</v>
      </c>
      <c r="M1740" s="25">
        <f>IF(J1740&lt;'Параметры ПФ'!$N$7+0.01,E1740*F1740*G1740,ROUNDDOWN('Параметры ПФ'!$N$7/IF(H1740=0,I1740,IF(I1740&gt;H1740,H1740,I1740)),0)*G1740)</f>
        <v>448</v>
      </c>
      <c r="N1740" s="19">
        <f t="shared" si="137"/>
        <v>0</v>
      </c>
      <c r="O1740" s="66" t="b">
        <f t="shared" si="138"/>
        <v>1</v>
      </c>
      <c r="P1740" s="67">
        <f t="shared" si="139"/>
        <v>72</v>
      </c>
    </row>
    <row r="1741" spans="1:16" x14ac:dyDescent="0.45">
      <c r="A1741" s="90" t="s">
        <v>81</v>
      </c>
      <c r="B1741" s="90" t="s">
        <v>881</v>
      </c>
      <c r="C1741" s="90" t="s">
        <v>34</v>
      </c>
      <c r="D1741" s="91">
        <v>36</v>
      </c>
      <c r="E1741" s="91">
        <v>16</v>
      </c>
      <c r="F1741" s="92">
        <v>2</v>
      </c>
      <c r="G1741" s="92">
        <v>14</v>
      </c>
      <c r="H1741" s="68">
        <f t="array" ref="H1741">INDEX('Нормативные затраты по МЗ'!$C$2:$C$132,MATCH(A1741&amp;C1741,'Нормативные затраты по МЗ'!$A$2:$A$132&amp;'Нормативные затраты по МЗ'!$B$2:$B$132,0))</f>
        <v>141.06</v>
      </c>
      <c r="I1741" s="3">
        <f>HLOOKUP($C1741,'Параметры ПФ'!$F$3:$K$4,2,FALSE)</f>
        <v>155.04</v>
      </c>
      <c r="J1741" s="3">
        <f t="shared" si="135"/>
        <v>4513.92</v>
      </c>
      <c r="K1741" s="4">
        <f>IF(J1741&lt;'Параметры ПФ'!$N$7+0.01,'Стандартные программы'!J1741,ROUNDDOWN('Параметры ПФ'!$N$7/IF(H1741=0,I1741,IF(I1741&gt;H1741,H1741,I1741)),0)*IF(H1741=0,I1741,IF(I1741&gt;H1741,H1741,I1741)))</f>
        <v>4513.92</v>
      </c>
      <c r="L1741" s="3">
        <f t="shared" si="136"/>
        <v>63194.879999999997</v>
      </c>
      <c r="M1741" s="25">
        <f>IF(J1741&lt;'Параметры ПФ'!$N$7+0.01,E1741*F1741*G1741,ROUNDDOWN('Параметры ПФ'!$N$7/IF(H1741=0,I1741,IF(I1741&gt;H1741,H1741,I1741)),0)*G1741)</f>
        <v>448</v>
      </c>
      <c r="N1741" s="19">
        <f t="shared" si="137"/>
        <v>0</v>
      </c>
      <c r="O1741" s="66" t="b">
        <f t="shared" si="138"/>
        <v>1</v>
      </c>
      <c r="P1741" s="67">
        <f t="shared" si="139"/>
        <v>72</v>
      </c>
    </row>
    <row r="1742" spans="1:16" x14ac:dyDescent="0.45">
      <c r="A1742" s="90" t="s">
        <v>81</v>
      </c>
      <c r="B1742" s="90" t="s">
        <v>883</v>
      </c>
      <c r="C1742" s="90" t="s">
        <v>34</v>
      </c>
      <c r="D1742" s="91">
        <v>36</v>
      </c>
      <c r="E1742" s="91">
        <v>16</v>
      </c>
      <c r="F1742" s="92">
        <v>2</v>
      </c>
      <c r="G1742" s="92">
        <v>14</v>
      </c>
      <c r="H1742" s="68">
        <f t="array" ref="H1742">INDEX('Нормативные затраты по МЗ'!$C$2:$C$132,MATCH(A1742&amp;C1742,'Нормативные затраты по МЗ'!$A$2:$A$132&amp;'Нормативные затраты по МЗ'!$B$2:$B$132,0))</f>
        <v>141.06</v>
      </c>
      <c r="I1742" s="3">
        <f>HLOOKUP($C1742,'Параметры ПФ'!$F$3:$K$4,2,FALSE)</f>
        <v>155.04</v>
      </c>
      <c r="J1742" s="3">
        <f t="shared" si="135"/>
        <v>4513.92</v>
      </c>
      <c r="K1742" s="4">
        <f>IF(J1742&lt;'Параметры ПФ'!$N$7+0.01,'Стандартные программы'!J1742,ROUNDDOWN('Параметры ПФ'!$N$7/IF(H1742=0,I1742,IF(I1742&gt;H1742,H1742,I1742)),0)*IF(H1742=0,I1742,IF(I1742&gt;H1742,H1742,I1742)))</f>
        <v>4513.92</v>
      </c>
      <c r="L1742" s="3">
        <f t="shared" si="136"/>
        <v>63194.879999999997</v>
      </c>
      <c r="M1742" s="25">
        <f>IF(J1742&lt;'Параметры ПФ'!$N$7+0.01,E1742*F1742*G1742,ROUNDDOWN('Параметры ПФ'!$N$7/IF(H1742=0,I1742,IF(I1742&gt;H1742,H1742,I1742)),0)*G1742)</f>
        <v>448</v>
      </c>
      <c r="N1742" s="19">
        <f t="shared" si="137"/>
        <v>0</v>
      </c>
      <c r="O1742" s="66" t="b">
        <f t="shared" si="138"/>
        <v>1</v>
      </c>
      <c r="P1742" s="67">
        <f t="shared" si="139"/>
        <v>72</v>
      </c>
    </row>
    <row r="1743" spans="1:16" x14ac:dyDescent="0.45">
      <c r="A1743" s="90" t="s">
        <v>81</v>
      </c>
      <c r="B1743" s="90" t="s">
        <v>885</v>
      </c>
      <c r="C1743" s="90" t="s">
        <v>34</v>
      </c>
      <c r="D1743" s="91">
        <v>36</v>
      </c>
      <c r="E1743" s="91">
        <v>16</v>
      </c>
      <c r="F1743" s="92">
        <v>2</v>
      </c>
      <c r="G1743" s="92">
        <v>14</v>
      </c>
      <c r="H1743" s="68">
        <f t="array" ref="H1743">INDEX('Нормативные затраты по МЗ'!$C$2:$C$132,MATCH(A1743&amp;C1743,'Нормативные затраты по МЗ'!$A$2:$A$132&amp;'Нормативные затраты по МЗ'!$B$2:$B$132,0))</f>
        <v>141.06</v>
      </c>
      <c r="I1743" s="3">
        <f>HLOOKUP($C1743,'Параметры ПФ'!$F$3:$K$4,2,FALSE)</f>
        <v>155.04</v>
      </c>
      <c r="J1743" s="3">
        <f t="shared" si="135"/>
        <v>4513.92</v>
      </c>
      <c r="K1743" s="4">
        <f>IF(J1743&lt;'Параметры ПФ'!$N$7+0.01,'Стандартные программы'!J1743,ROUNDDOWN('Параметры ПФ'!$N$7/IF(H1743=0,I1743,IF(I1743&gt;H1743,H1743,I1743)),0)*IF(H1743=0,I1743,IF(I1743&gt;H1743,H1743,I1743)))</f>
        <v>4513.92</v>
      </c>
      <c r="L1743" s="3">
        <f t="shared" si="136"/>
        <v>63194.879999999997</v>
      </c>
      <c r="M1743" s="25">
        <f>IF(J1743&lt;'Параметры ПФ'!$N$7+0.01,E1743*F1743*G1743,ROUNDDOWN('Параметры ПФ'!$N$7/IF(H1743=0,I1743,IF(I1743&gt;H1743,H1743,I1743)),0)*G1743)</f>
        <v>448</v>
      </c>
      <c r="N1743" s="19">
        <f t="shared" si="137"/>
        <v>0</v>
      </c>
      <c r="O1743" s="66" t="b">
        <f t="shared" si="138"/>
        <v>1</v>
      </c>
      <c r="P1743" s="67">
        <f t="shared" si="139"/>
        <v>72</v>
      </c>
    </row>
    <row r="1744" spans="1:16" x14ac:dyDescent="0.45">
      <c r="A1744" s="90" t="s">
        <v>81</v>
      </c>
      <c r="B1744" s="90" t="s">
        <v>887</v>
      </c>
      <c r="C1744" s="90" t="s">
        <v>34</v>
      </c>
      <c r="D1744" s="91">
        <v>36</v>
      </c>
      <c r="E1744" s="91">
        <v>16</v>
      </c>
      <c r="F1744" s="92">
        <v>2</v>
      </c>
      <c r="G1744" s="92">
        <v>14</v>
      </c>
      <c r="H1744" s="68">
        <f t="array" ref="H1744">INDEX('Нормативные затраты по МЗ'!$C$2:$C$132,MATCH(A1744&amp;C1744,'Нормативные затраты по МЗ'!$A$2:$A$132&amp;'Нормативные затраты по МЗ'!$B$2:$B$132,0))</f>
        <v>141.06</v>
      </c>
      <c r="I1744" s="3">
        <f>HLOOKUP($C1744,'Параметры ПФ'!$F$3:$K$4,2,FALSE)</f>
        <v>155.04</v>
      </c>
      <c r="J1744" s="3">
        <f t="shared" si="135"/>
        <v>4513.92</v>
      </c>
      <c r="K1744" s="4">
        <f>IF(J1744&lt;'Параметры ПФ'!$N$7+0.01,'Стандартные программы'!J1744,ROUNDDOWN('Параметры ПФ'!$N$7/IF(H1744=0,I1744,IF(I1744&gt;H1744,H1744,I1744)),0)*IF(H1744=0,I1744,IF(I1744&gt;H1744,H1744,I1744)))</f>
        <v>4513.92</v>
      </c>
      <c r="L1744" s="3">
        <f t="shared" si="136"/>
        <v>63194.879999999997</v>
      </c>
      <c r="M1744" s="25">
        <f>IF(J1744&lt;'Параметры ПФ'!$N$7+0.01,E1744*F1744*G1744,ROUNDDOWN('Параметры ПФ'!$N$7/IF(H1744=0,I1744,IF(I1744&gt;H1744,H1744,I1744)),0)*G1744)</f>
        <v>448</v>
      </c>
      <c r="N1744" s="19">
        <f t="shared" si="137"/>
        <v>0</v>
      </c>
      <c r="O1744" s="66" t="b">
        <f t="shared" si="138"/>
        <v>1</v>
      </c>
      <c r="P1744" s="67">
        <f t="shared" si="139"/>
        <v>72</v>
      </c>
    </row>
    <row r="1745" spans="1:16" x14ac:dyDescent="0.45">
      <c r="A1745" s="90" t="s">
        <v>81</v>
      </c>
      <c r="B1745" s="90" t="s">
        <v>889</v>
      </c>
      <c r="C1745" s="90" t="s">
        <v>34</v>
      </c>
      <c r="D1745" s="91">
        <v>36</v>
      </c>
      <c r="E1745" s="91">
        <v>16</v>
      </c>
      <c r="F1745" s="92">
        <v>2</v>
      </c>
      <c r="G1745" s="92">
        <v>14</v>
      </c>
      <c r="H1745" s="68">
        <f t="array" ref="H1745">INDEX('Нормативные затраты по МЗ'!$C$2:$C$132,MATCH(A1745&amp;C1745,'Нормативные затраты по МЗ'!$A$2:$A$132&amp;'Нормативные затраты по МЗ'!$B$2:$B$132,0))</f>
        <v>141.06</v>
      </c>
      <c r="I1745" s="3">
        <f>HLOOKUP($C1745,'Параметры ПФ'!$F$3:$K$4,2,FALSE)</f>
        <v>155.04</v>
      </c>
      <c r="J1745" s="3">
        <f t="shared" si="135"/>
        <v>4513.92</v>
      </c>
      <c r="K1745" s="4">
        <f>IF(J1745&lt;'Параметры ПФ'!$N$7+0.01,'Стандартные программы'!J1745,ROUNDDOWN('Параметры ПФ'!$N$7/IF(H1745=0,I1745,IF(I1745&gt;H1745,H1745,I1745)),0)*IF(H1745=0,I1745,IF(I1745&gt;H1745,H1745,I1745)))</f>
        <v>4513.92</v>
      </c>
      <c r="L1745" s="3">
        <f t="shared" si="136"/>
        <v>63194.879999999997</v>
      </c>
      <c r="M1745" s="25">
        <f>IF(J1745&lt;'Параметры ПФ'!$N$7+0.01,E1745*F1745*G1745,ROUNDDOWN('Параметры ПФ'!$N$7/IF(H1745=0,I1745,IF(I1745&gt;H1745,H1745,I1745)),0)*G1745)</f>
        <v>448</v>
      </c>
      <c r="N1745" s="19">
        <f t="shared" si="137"/>
        <v>0</v>
      </c>
      <c r="O1745" s="66" t="b">
        <f t="shared" si="138"/>
        <v>1</v>
      </c>
      <c r="P1745" s="67">
        <f t="shared" si="139"/>
        <v>72</v>
      </c>
    </row>
    <row r="1746" spans="1:16" x14ac:dyDescent="0.45">
      <c r="A1746" s="90" t="s">
        <v>81</v>
      </c>
      <c r="B1746" s="90" t="s">
        <v>891</v>
      </c>
      <c r="C1746" s="90" t="s">
        <v>34</v>
      </c>
      <c r="D1746" s="91">
        <v>36</v>
      </c>
      <c r="E1746" s="91">
        <v>16</v>
      </c>
      <c r="F1746" s="92">
        <v>2</v>
      </c>
      <c r="G1746" s="92">
        <v>14</v>
      </c>
      <c r="H1746" s="68">
        <f t="array" ref="H1746">INDEX('Нормативные затраты по МЗ'!$C$2:$C$132,MATCH(A1746&amp;C1746,'Нормативные затраты по МЗ'!$A$2:$A$132&amp;'Нормативные затраты по МЗ'!$B$2:$B$132,0))</f>
        <v>141.06</v>
      </c>
      <c r="I1746" s="3">
        <f>HLOOKUP($C1746,'Параметры ПФ'!$F$3:$K$4,2,FALSE)</f>
        <v>155.04</v>
      </c>
      <c r="J1746" s="3">
        <f t="shared" si="135"/>
        <v>4513.92</v>
      </c>
      <c r="K1746" s="4">
        <f>IF(J1746&lt;'Параметры ПФ'!$N$7+0.01,'Стандартные программы'!J1746,ROUNDDOWN('Параметры ПФ'!$N$7/IF(H1746=0,I1746,IF(I1746&gt;H1746,H1746,I1746)),0)*IF(H1746=0,I1746,IF(I1746&gt;H1746,H1746,I1746)))</f>
        <v>4513.92</v>
      </c>
      <c r="L1746" s="3">
        <f t="shared" si="136"/>
        <v>63194.879999999997</v>
      </c>
      <c r="M1746" s="25">
        <f>IF(J1746&lt;'Параметры ПФ'!$N$7+0.01,E1746*F1746*G1746,ROUNDDOWN('Параметры ПФ'!$N$7/IF(H1746=0,I1746,IF(I1746&gt;H1746,H1746,I1746)),0)*G1746)</f>
        <v>448</v>
      </c>
      <c r="N1746" s="19">
        <f t="shared" si="137"/>
        <v>0</v>
      </c>
      <c r="O1746" s="66" t="b">
        <f t="shared" si="138"/>
        <v>1</v>
      </c>
      <c r="P1746" s="67">
        <f t="shared" si="139"/>
        <v>72</v>
      </c>
    </row>
    <row r="1747" spans="1:16" x14ac:dyDescent="0.45">
      <c r="A1747" s="90" t="s">
        <v>81</v>
      </c>
      <c r="B1747" s="90" t="s">
        <v>893</v>
      </c>
      <c r="C1747" s="90" t="s">
        <v>34</v>
      </c>
      <c r="D1747" s="91">
        <v>36</v>
      </c>
      <c r="E1747" s="91">
        <v>16</v>
      </c>
      <c r="F1747" s="92">
        <v>2</v>
      </c>
      <c r="G1747" s="92">
        <v>14</v>
      </c>
      <c r="H1747" s="68">
        <f t="array" ref="H1747">INDEX('Нормативные затраты по МЗ'!$C$2:$C$132,MATCH(A1747&amp;C1747,'Нормативные затраты по МЗ'!$A$2:$A$132&amp;'Нормативные затраты по МЗ'!$B$2:$B$132,0))</f>
        <v>141.06</v>
      </c>
      <c r="I1747" s="3">
        <f>HLOOKUP($C1747,'Параметры ПФ'!$F$3:$K$4,2,FALSE)</f>
        <v>155.04</v>
      </c>
      <c r="J1747" s="3">
        <f t="shared" si="135"/>
        <v>4513.92</v>
      </c>
      <c r="K1747" s="4">
        <f>IF(J1747&lt;'Параметры ПФ'!$N$7+0.01,'Стандартные программы'!J1747,ROUNDDOWN('Параметры ПФ'!$N$7/IF(H1747=0,I1747,IF(I1747&gt;H1747,H1747,I1747)),0)*IF(H1747=0,I1747,IF(I1747&gt;H1747,H1747,I1747)))</f>
        <v>4513.92</v>
      </c>
      <c r="L1747" s="3">
        <f t="shared" si="136"/>
        <v>63194.879999999997</v>
      </c>
      <c r="M1747" s="25">
        <f>IF(J1747&lt;'Параметры ПФ'!$N$7+0.01,E1747*F1747*G1747,ROUNDDOWN('Параметры ПФ'!$N$7/IF(H1747=0,I1747,IF(I1747&gt;H1747,H1747,I1747)),0)*G1747)</f>
        <v>448</v>
      </c>
      <c r="N1747" s="19">
        <f t="shared" si="137"/>
        <v>0</v>
      </c>
      <c r="O1747" s="66" t="b">
        <f t="shared" si="138"/>
        <v>1</v>
      </c>
      <c r="P1747" s="67">
        <f t="shared" si="139"/>
        <v>72</v>
      </c>
    </row>
    <row r="1748" spans="1:16" x14ac:dyDescent="0.45">
      <c r="A1748" s="90" t="s">
        <v>81</v>
      </c>
      <c r="B1748" s="90" t="s">
        <v>895</v>
      </c>
      <c r="C1748" s="90" t="s">
        <v>34</v>
      </c>
      <c r="D1748" s="91">
        <v>36</v>
      </c>
      <c r="E1748" s="91">
        <v>16</v>
      </c>
      <c r="F1748" s="92">
        <v>2</v>
      </c>
      <c r="G1748" s="92">
        <v>14</v>
      </c>
      <c r="H1748" s="68">
        <f t="array" ref="H1748">INDEX('Нормативные затраты по МЗ'!$C$2:$C$132,MATCH(A1748&amp;C1748,'Нормативные затраты по МЗ'!$A$2:$A$132&amp;'Нормативные затраты по МЗ'!$B$2:$B$132,0))</f>
        <v>141.06</v>
      </c>
      <c r="I1748" s="3">
        <f>HLOOKUP($C1748,'Параметры ПФ'!$F$3:$K$4,2,FALSE)</f>
        <v>155.04</v>
      </c>
      <c r="J1748" s="3">
        <f t="shared" si="135"/>
        <v>4513.92</v>
      </c>
      <c r="K1748" s="4">
        <f>IF(J1748&lt;'Параметры ПФ'!$N$7+0.01,'Стандартные программы'!J1748,ROUNDDOWN('Параметры ПФ'!$N$7/IF(H1748=0,I1748,IF(I1748&gt;H1748,H1748,I1748)),0)*IF(H1748=0,I1748,IF(I1748&gt;H1748,H1748,I1748)))</f>
        <v>4513.92</v>
      </c>
      <c r="L1748" s="3">
        <f t="shared" si="136"/>
        <v>63194.879999999997</v>
      </c>
      <c r="M1748" s="25">
        <f>IF(J1748&lt;'Параметры ПФ'!$N$7+0.01,E1748*F1748*G1748,ROUNDDOWN('Параметры ПФ'!$N$7/IF(H1748=0,I1748,IF(I1748&gt;H1748,H1748,I1748)),0)*G1748)</f>
        <v>448</v>
      </c>
      <c r="N1748" s="19">
        <f t="shared" si="137"/>
        <v>0</v>
      </c>
      <c r="O1748" s="66" t="b">
        <f t="shared" si="138"/>
        <v>1</v>
      </c>
      <c r="P1748" s="67">
        <f t="shared" si="139"/>
        <v>72</v>
      </c>
    </row>
    <row r="1749" spans="1:16" x14ac:dyDescent="0.45">
      <c r="A1749" s="90" t="s">
        <v>81</v>
      </c>
      <c r="B1749" s="90" t="s">
        <v>897</v>
      </c>
      <c r="C1749" s="90" t="s">
        <v>34</v>
      </c>
      <c r="D1749" s="91">
        <v>36</v>
      </c>
      <c r="E1749" s="91">
        <v>16</v>
      </c>
      <c r="F1749" s="92">
        <v>2</v>
      </c>
      <c r="G1749" s="92">
        <v>14</v>
      </c>
      <c r="H1749" s="68">
        <f t="array" ref="H1749">INDEX('Нормативные затраты по МЗ'!$C$2:$C$132,MATCH(A1749&amp;C1749,'Нормативные затраты по МЗ'!$A$2:$A$132&amp;'Нормативные затраты по МЗ'!$B$2:$B$132,0))</f>
        <v>141.06</v>
      </c>
      <c r="I1749" s="3">
        <f>HLOOKUP($C1749,'Параметры ПФ'!$F$3:$K$4,2,FALSE)</f>
        <v>155.04</v>
      </c>
      <c r="J1749" s="3">
        <f t="shared" si="135"/>
        <v>4513.92</v>
      </c>
      <c r="K1749" s="4">
        <f>IF(J1749&lt;'Параметры ПФ'!$N$7+0.01,'Стандартные программы'!J1749,ROUNDDOWN('Параметры ПФ'!$N$7/IF(H1749=0,I1749,IF(I1749&gt;H1749,H1749,I1749)),0)*IF(H1749=0,I1749,IF(I1749&gt;H1749,H1749,I1749)))</f>
        <v>4513.92</v>
      </c>
      <c r="L1749" s="3">
        <f t="shared" si="136"/>
        <v>63194.879999999997</v>
      </c>
      <c r="M1749" s="25">
        <f>IF(J1749&lt;'Параметры ПФ'!$N$7+0.01,E1749*F1749*G1749,ROUNDDOWN('Параметры ПФ'!$N$7/IF(H1749=0,I1749,IF(I1749&gt;H1749,H1749,I1749)),0)*G1749)</f>
        <v>448</v>
      </c>
      <c r="N1749" s="19">
        <f t="shared" si="137"/>
        <v>0</v>
      </c>
      <c r="O1749" s="66" t="b">
        <f t="shared" si="138"/>
        <v>1</v>
      </c>
      <c r="P1749" s="67">
        <f t="shared" si="139"/>
        <v>72</v>
      </c>
    </row>
    <row r="1750" spans="1:16" x14ac:dyDescent="0.45">
      <c r="A1750" s="90" t="s">
        <v>81</v>
      </c>
      <c r="B1750" s="90" t="s">
        <v>899</v>
      </c>
      <c r="C1750" s="90" t="s">
        <v>34</v>
      </c>
      <c r="D1750" s="91">
        <v>36</v>
      </c>
      <c r="E1750" s="91">
        <v>16</v>
      </c>
      <c r="F1750" s="92">
        <v>2</v>
      </c>
      <c r="G1750" s="92">
        <v>14</v>
      </c>
      <c r="H1750" s="68">
        <f t="array" ref="H1750">INDEX('Нормативные затраты по МЗ'!$C$2:$C$132,MATCH(A1750&amp;C1750,'Нормативные затраты по МЗ'!$A$2:$A$132&amp;'Нормативные затраты по МЗ'!$B$2:$B$132,0))</f>
        <v>141.06</v>
      </c>
      <c r="I1750" s="3">
        <f>HLOOKUP($C1750,'Параметры ПФ'!$F$3:$K$4,2,FALSE)</f>
        <v>155.04</v>
      </c>
      <c r="J1750" s="3">
        <f t="shared" si="135"/>
        <v>4513.92</v>
      </c>
      <c r="K1750" s="4">
        <f>IF(J1750&lt;'Параметры ПФ'!$N$7+0.01,'Стандартные программы'!J1750,ROUNDDOWN('Параметры ПФ'!$N$7/IF(H1750=0,I1750,IF(I1750&gt;H1750,H1750,I1750)),0)*IF(H1750=0,I1750,IF(I1750&gt;H1750,H1750,I1750)))</f>
        <v>4513.92</v>
      </c>
      <c r="L1750" s="3">
        <f t="shared" si="136"/>
        <v>63194.879999999997</v>
      </c>
      <c r="M1750" s="25">
        <f>IF(J1750&lt;'Параметры ПФ'!$N$7+0.01,E1750*F1750*G1750,ROUNDDOWN('Параметры ПФ'!$N$7/IF(H1750=0,I1750,IF(I1750&gt;H1750,H1750,I1750)),0)*G1750)</f>
        <v>448</v>
      </c>
      <c r="N1750" s="19">
        <f t="shared" si="137"/>
        <v>0</v>
      </c>
      <c r="O1750" s="66" t="b">
        <f t="shared" si="138"/>
        <v>1</v>
      </c>
      <c r="P1750" s="67">
        <f t="shared" si="139"/>
        <v>72</v>
      </c>
    </row>
    <row r="1751" spans="1:16" x14ac:dyDescent="0.45">
      <c r="A1751" s="90" t="s">
        <v>81</v>
      </c>
      <c r="B1751" s="90" t="s">
        <v>901</v>
      </c>
      <c r="C1751" s="90" t="s">
        <v>34</v>
      </c>
      <c r="D1751" s="91">
        <v>36</v>
      </c>
      <c r="E1751" s="91">
        <v>16</v>
      </c>
      <c r="F1751" s="92">
        <v>2</v>
      </c>
      <c r="G1751" s="92">
        <v>14</v>
      </c>
      <c r="H1751" s="68">
        <f t="array" ref="H1751">INDEX('Нормативные затраты по МЗ'!$C$2:$C$132,MATCH(A1751&amp;C1751,'Нормативные затраты по МЗ'!$A$2:$A$132&amp;'Нормативные затраты по МЗ'!$B$2:$B$132,0))</f>
        <v>141.06</v>
      </c>
      <c r="I1751" s="3">
        <f>HLOOKUP($C1751,'Параметры ПФ'!$F$3:$K$4,2,FALSE)</f>
        <v>155.04</v>
      </c>
      <c r="J1751" s="3">
        <f t="shared" si="135"/>
        <v>4513.92</v>
      </c>
      <c r="K1751" s="4">
        <f>IF(J1751&lt;'Параметры ПФ'!$N$7+0.01,'Стандартные программы'!J1751,ROUNDDOWN('Параметры ПФ'!$N$7/IF(H1751=0,I1751,IF(I1751&gt;H1751,H1751,I1751)),0)*IF(H1751=0,I1751,IF(I1751&gt;H1751,H1751,I1751)))</f>
        <v>4513.92</v>
      </c>
      <c r="L1751" s="3">
        <f t="shared" si="136"/>
        <v>63194.879999999997</v>
      </c>
      <c r="M1751" s="25">
        <f>IF(J1751&lt;'Параметры ПФ'!$N$7+0.01,E1751*F1751*G1751,ROUNDDOWN('Параметры ПФ'!$N$7/IF(H1751=0,I1751,IF(I1751&gt;H1751,H1751,I1751)),0)*G1751)</f>
        <v>448</v>
      </c>
      <c r="N1751" s="19">
        <f t="shared" si="137"/>
        <v>0</v>
      </c>
      <c r="O1751" s="66" t="b">
        <f t="shared" si="138"/>
        <v>1</v>
      </c>
      <c r="P1751" s="67">
        <f t="shared" si="139"/>
        <v>72</v>
      </c>
    </row>
    <row r="1752" spans="1:16" x14ac:dyDescent="0.45">
      <c r="A1752" s="90" t="s">
        <v>81</v>
      </c>
      <c r="B1752" s="90" t="s">
        <v>903</v>
      </c>
      <c r="C1752" s="90" t="s">
        <v>34</v>
      </c>
      <c r="D1752" s="91">
        <v>36</v>
      </c>
      <c r="E1752" s="91">
        <v>16</v>
      </c>
      <c r="F1752" s="92">
        <v>2</v>
      </c>
      <c r="G1752" s="92">
        <v>14</v>
      </c>
      <c r="H1752" s="68">
        <f t="array" ref="H1752">INDEX('Нормативные затраты по МЗ'!$C$2:$C$132,MATCH(A1752&amp;C1752,'Нормативные затраты по МЗ'!$A$2:$A$132&amp;'Нормативные затраты по МЗ'!$B$2:$B$132,0))</f>
        <v>141.06</v>
      </c>
      <c r="I1752" s="3">
        <f>HLOOKUP($C1752,'Параметры ПФ'!$F$3:$K$4,2,FALSE)</f>
        <v>155.04</v>
      </c>
      <c r="J1752" s="3">
        <f t="shared" si="135"/>
        <v>4513.92</v>
      </c>
      <c r="K1752" s="4">
        <f>IF(J1752&lt;'Параметры ПФ'!$N$7+0.01,'Стандартные программы'!J1752,ROUNDDOWN('Параметры ПФ'!$N$7/IF(H1752=0,I1752,IF(I1752&gt;H1752,H1752,I1752)),0)*IF(H1752=0,I1752,IF(I1752&gt;H1752,H1752,I1752)))</f>
        <v>4513.92</v>
      </c>
      <c r="L1752" s="3">
        <f t="shared" si="136"/>
        <v>63194.879999999997</v>
      </c>
      <c r="M1752" s="25">
        <f>IF(J1752&lt;'Параметры ПФ'!$N$7+0.01,E1752*F1752*G1752,ROUNDDOWN('Параметры ПФ'!$N$7/IF(H1752=0,I1752,IF(I1752&gt;H1752,H1752,I1752)),0)*G1752)</f>
        <v>448</v>
      </c>
      <c r="N1752" s="19">
        <f t="shared" si="137"/>
        <v>0</v>
      </c>
      <c r="O1752" s="66" t="b">
        <f t="shared" si="138"/>
        <v>1</v>
      </c>
      <c r="P1752" s="67">
        <f t="shared" si="139"/>
        <v>72</v>
      </c>
    </row>
    <row r="1753" spans="1:16" x14ac:dyDescent="0.45">
      <c r="A1753" s="90" t="s">
        <v>81</v>
      </c>
      <c r="B1753" s="90" t="s">
        <v>905</v>
      </c>
      <c r="C1753" s="90" t="s">
        <v>34</v>
      </c>
      <c r="D1753" s="91">
        <v>36</v>
      </c>
      <c r="E1753" s="91">
        <v>16</v>
      </c>
      <c r="F1753" s="92">
        <v>2</v>
      </c>
      <c r="G1753" s="92">
        <v>14</v>
      </c>
      <c r="H1753" s="68">
        <f t="array" ref="H1753">INDEX('Нормативные затраты по МЗ'!$C$2:$C$132,MATCH(A1753&amp;C1753,'Нормативные затраты по МЗ'!$A$2:$A$132&amp;'Нормативные затраты по МЗ'!$B$2:$B$132,0))</f>
        <v>141.06</v>
      </c>
      <c r="I1753" s="3">
        <f>HLOOKUP($C1753,'Параметры ПФ'!$F$3:$K$4,2,FALSE)</f>
        <v>155.04</v>
      </c>
      <c r="J1753" s="3">
        <f t="shared" si="135"/>
        <v>4513.92</v>
      </c>
      <c r="K1753" s="4">
        <f>IF(J1753&lt;'Параметры ПФ'!$N$7+0.01,'Стандартные программы'!J1753,ROUNDDOWN('Параметры ПФ'!$N$7/IF(H1753=0,I1753,IF(I1753&gt;H1753,H1753,I1753)),0)*IF(H1753=0,I1753,IF(I1753&gt;H1753,H1753,I1753)))</f>
        <v>4513.92</v>
      </c>
      <c r="L1753" s="3">
        <f t="shared" si="136"/>
        <v>63194.879999999997</v>
      </c>
      <c r="M1753" s="25">
        <f>IF(J1753&lt;'Параметры ПФ'!$N$7+0.01,E1753*F1753*G1753,ROUNDDOWN('Параметры ПФ'!$N$7/IF(H1753=0,I1753,IF(I1753&gt;H1753,H1753,I1753)),0)*G1753)</f>
        <v>448</v>
      </c>
      <c r="N1753" s="19">
        <f t="shared" si="137"/>
        <v>0</v>
      </c>
      <c r="O1753" s="66" t="b">
        <f t="shared" si="138"/>
        <v>1</v>
      </c>
      <c r="P1753" s="67">
        <f t="shared" si="139"/>
        <v>72</v>
      </c>
    </row>
    <row r="1754" spans="1:16" x14ac:dyDescent="0.45">
      <c r="A1754" s="90" t="s">
        <v>81</v>
      </c>
      <c r="B1754" s="90" t="s">
        <v>907</v>
      </c>
      <c r="C1754" s="90" t="s">
        <v>34</v>
      </c>
      <c r="D1754" s="91">
        <v>36</v>
      </c>
      <c r="E1754" s="91">
        <v>16</v>
      </c>
      <c r="F1754" s="92">
        <v>2</v>
      </c>
      <c r="G1754" s="92">
        <v>14</v>
      </c>
      <c r="H1754" s="68">
        <f t="array" ref="H1754">INDEX('Нормативные затраты по МЗ'!$C$2:$C$132,MATCH(A1754&amp;C1754,'Нормативные затраты по МЗ'!$A$2:$A$132&amp;'Нормативные затраты по МЗ'!$B$2:$B$132,0))</f>
        <v>141.06</v>
      </c>
      <c r="I1754" s="3">
        <f>HLOOKUP($C1754,'Параметры ПФ'!$F$3:$K$4,2,FALSE)</f>
        <v>155.04</v>
      </c>
      <c r="J1754" s="3">
        <f t="shared" si="135"/>
        <v>4513.92</v>
      </c>
      <c r="K1754" s="4">
        <f>IF(J1754&lt;'Параметры ПФ'!$N$7+0.01,'Стандартные программы'!J1754,ROUNDDOWN('Параметры ПФ'!$N$7/IF(H1754=0,I1754,IF(I1754&gt;H1754,H1754,I1754)),0)*IF(H1754=0,I1754,IF(I1754&gt;H1754,H1754,I1754)))</f>
        <v>4513.92</v>
      </c>
      <c r="L1754" s="3">
        <f t="shared" si="136"/>
        <v>63194.879999999997</v>
      </c>
      <c r="M1754" s="25">
        <f>IF(J1754&lt;'Параметры ПФ'!$N$7+0.01,E1754*F1754*G1754,ROUNDDOWN('Параметры ПФ'!$N$7/IF(H1754=0,I1754,IF(I1754&gt;H1754,H1754,I1754)),0)*G1754)</f>
        <v>448</v>
      </c>
      <c r="N1754" s="19">
        <f t="shared" si="137"/>
        <v>0</v>
      </c>
      <c r="O1754" s="66" t="b">
        <f t="shared" si="138"/>
        <v>1</v>
      </c>
      <c r="P1754" s="67">
        <f t="shared" si="139"/>
        <v>72</v>
      </c>
    </row>
    <row r="1755" spans="1:16" x14ac:dyDescent="0.45">
      <c r="A1755" s="90" t="s">
        <v>81</v>
      </c>
      <c r="B1755" s="90" t="s">
        <v>909</v>
      </c>
      <c r="C1755" s="90" t="s">
        <v>34</v>
      </c>
      <c r="D1755" s="91">
        <v>36</v>
      </c>
      <c r="E1755" s="91">
        <v>16</v>
      </c>
      <c r="F1755" s="92">
        <v>2</v>
      </c>
      <c r="G1755" s="92">
        <v>14</v>
      </c>
      <c r="H1755" s="68">
        <f t="array" ref="H1755">INDEX('Нормативные затраты по МЗ'!$C$2:$C$132,MATCH(A1755&amp;C1755,'Нормативные затраты по МЗ'!$A$2:$A$132&amp;'Нормативные затраты по МЗ'!$B$2:$B$132,0))</f>
        <v>141.06</v>
      </c>
      <c r="I1755" s="3">
        <f>HLOOKUP($C1755,'Параметры ПФ'!$F$3:$K$4,2,FALSE)</f>
        <v>155.04</v>
      </c>
      <c r="J1755" s="3">
        <f t="shared" si="135"/>
        <v>4513.92</v>
      </c>
      <c r="K1755" s="4">
        <f>IF(J1755&lt;'Параметры ПФ'!$N$7+0.01,'Стандартные программы'!J1755,ROUNDDOWN('Параметры ПФ'!$N$7/IF(H1755=0,I1755,IF(I1755&gt;H1755,H1755,I1755)),0)*IF(H1755=0,I1755,IF(I1755&gt;H1755,H1755,I1755)))</f>
        <v>4513.92</v>
      </c>
      <c r="L1755" s="3">
        <f t="shared" si="136"/>
        <v>63194.879999999997</v>
      </c>
      <c r="M1755" s="25">
        <f>IF(J1755&lt;'Параметры ПФ'!$N$7+0.01,E1755*F1755*G1755,ROUNDDOWN('Параметры ПФ'!$N$7/IF(H1755=0,I1755,IF(I1755&gt;H1755,H1755,I1755)),0)*G1755)</f>
        <v>448</v>
      </c>
      <c r="N1755" s="19">
        <f t="shared" si="137"/>
        <v>0</v>
      </c>
      <c r="O1755" s="66" t="b">
        <f t="shared" si="138"/>
        <v>1</v>
      </c>
      <c r="P1755" s="67">
        <f t="shared" si="139"/>
        <v>72</v>
      </c>
    </row>
    <row r="1756" spans="1:16" x14ac:dyDescent="0.45">
      <c r="A1756" s="90" t="s">
        <v>81</v>
      </c>
      <c r="B1756" s="90" t="s">
        <v>911</v>
      </c>
      <c r="C1756" s="90" t="s">
        <v>34</v>
      </c>
      <c r="D1756" s="91">
        <v>36</v>
      </c>
      <c r="E1756" s="91">
        <v>16</v>
      </c>
      <c r="F1756" s="92">
        <v>2</v>
      </c>
      <c r="G1756" s="92">
        <v>14</v>
      </c>
      <c r="H1756" s="68">
        <f t="array" ref="H1756">INDEX('Нормативные затраты по МЗ'!$C$2:$C$132,MATCH(A1756&amp;C1756,'Нормативные затраты по МЗ'!$A$2:$A$132&amp;'Нормативные затраты по МЗ'!$B$2:$B$132,0))</f>
        <v>141.06</v>
      </c>
      <c r="I1756" s="3">
        <f>HLOOKUP($C1756,'Параметры ПФ'!$F$3:$K$4,2,FALSE)</f>
        <v>155.04</v>
      </c>
      <c r="J1756" s="3">
        <f t="shared" si="135"/>
        <v>4513.92</v>
      </c>
      <c r="K1756" s="4">
        <f>IF(J1756&lt;'Параметры ПФ'!$N$7+0.01,'Стандартные программы'!J1756,ROUNDDOWN('Параметры ПФ'!$N$7/IF(H1756=0,I1756,IF(I1756&gt;H1756,H1756,I1756)),0)*IF(H1756=0,I1756,IF(I1756&gt;H1756,H1756,I1756)))</f>
        <v>4513.92</v>
      </c>
      <c r="L1756" s="3">
        <f t="shared" si="136"/>
        <v>63194.879999999997</v>
      </c>
      <c r="M1756" s="25">
        <f>IF(J1756&lt;'Параметры ПФ'!$N$7+0.01,E1756*F1756*G1756,ROUNDDOWN('Параметры ПФ'!$N$7/IF(H1756=0,I1756,IF(I1756&gt;H1756,H1756,I1756)),0)*G1756)</f>
        <v>448</v>
      </c>
      <c r="N1756" s="19">
        <f t="shared" si="137"/>
        <v>0</v>
      </c>
      <c r="O1756" s="66" t="b">
        <f t="shared" si="138"/>
        <v>1</v>
      </c>
      <c r="P1756" s="67">
        <f t="shared" si="139"/>
        <v>72</v>
      </c>
    </row>
    <row r="1757" spans="1:16" x14ac:dyDescent="0.45">
      <c r="A1757" s="90" t="s">
        <v>81</v>
      </c>
      <c r="B1757" s="90" t="s">
        <v>913</v>
      </c>
      <c r="C1757" s="90" t="s">
        <v>34</v>
      </c>
      <c r="D1757" s="91">
        <v>36</v>
      </c>
      <c r="E1757" s="91">
        <v>16</v>
      </c>
      <c r="F1757" s="92">
        <v>2</v>
      </c>
      <c r="G1757" s="92">
        <v>14</v>
      </c>
      <c r="H1757" s="68">
        <f t="array" ref="H1757">INDEX('Нормативные затраты по МЗ'!$C$2:$C$132,MATCH(A1757&amp;C1757,'Нормативные затраты по МЗ'!$A$2:$A$132&amp;'Нормативные затраты по МЗ'!$B$2:$B$132,0))</f>
        <v>141.06</v>
      </c>
      <c r="I1757" s="3">
        <f>HLOOKUP($C1757,'Параметры ПФ'!$F$3:$K$4,2,FALSE)</f>
        <v>155.04</v>
      </c>
      <c r="J1757" s="3">
        <f t="shared" si="135"/>
        <v>4513.92</v>
      </c>
      <c r="K1757" s="4">
        <f>IF(J1757&lt;'Параметры ПФ'!$N$7+0.01,'Стандартные программы'!J1757,ROUNDDOWN('Параметры ПФ'!$N$7/IF(H1757=0,I1757,IF(I1757&gt;H1757,H1757,I1757)),0)*IF(H1757=0,I1757,IF(I1757&gt;H1757,H1757,I1757)))</f>
        <v>4513.92</v>
      </c>
      <c r="L1757" s="3">
        <f t="shared" si="136"/>
        <v>63194.879999999997</v>
      </c>
      <c r="M1757" s="25">
        <f>IF(J1757&lt;'Параметры ПФ'!$N$7+0.01,E1757*F1757*G1757,ROUNDDOWN('Параметры ПФ'!$N$7/IF(H1757=0,I1757,IF(I1757&gt;H1757,H1757,I1757)),0)*G1757)</f>
        <v>448</v>
      </c>
      <c r="N1757" s="19">
        <f t="shared" si="137"/>
        <v>0</v>
      </c>
      <c r="O1757" s="66" t="b">
        <f t="shared" si="138"/>
        <v>1</v>
      </c>
      <c r="P1757" s="67">
        <f t="shared" si="139"/>
        <v>72</v>
      </c>
    </row>
    <row r="1758" spans="1:16" x14ac:dyDescent="0.45">
      <c r="A1758" s="90" t="s">
        <v>81</v>
      </c>
      <c r="B1758" s="90" t="s">
        <v>915</v>
      </c>
      <c r="C1758" s="90" t="s">
        <v>34</v>
      </c>
      <c r="D1758" s="91">
        <v>36</v>
      </c>
      <c r="E1758" s="91">
        <v>16</v>
      </c>
      <c r="F1758" s="92">
        <v>2</v>
      </c>
      <c r="G1758" s="92">
        <v>14</v>
      </c>
      <c r="H1758" s="68">
        <f t="array" ref="H1758">INDEX('Нормативные затраты по МЗ'!$C$2:$C$132,MATCH(A1758&amp;C1758,'Нормативные затраты по МЗ'!$A$2:$A$132&amp;'Нормативные затраты по МЗ'!$B$2:$B$132,0))</f>
        <v>141.06</v>
      </c>
      <c r="I1758" s="3">
        <f>HLOOKUP($C1758,'Параметры ПФ'!$F$3:$K$4,2,FALSE)</f>
        <v>155.04</v>
      </c>
      <c r="J1758" s="3">
        <f t="shared" si="135"/>
        <v>4513.92</v>
      </c>
      <c r="K1758" s="4">
        <f>IF(J1758&lt;'Параметры ПФ'!$N$7+0.01,'Стандартные программы'!J1758,ROUNDDOWN('Параметры ПФ'!$N$7/IF(H1758=0,I1758,IF(I1758&gt;H1758,H1758,I1758)),0)*IF(H1758=0,I1758,IF(I1758&gt;H1758,H1758,I1758)))</f>
        <v>4513.92</v>
      </c>
      <c r="L1758" s="3">
        <f t="shared" si="136"/>
        <v>63194.879999999997</v>
      </c>
      <c r="M1758" s="25">
        <f>IF(J1758&lt;'Параметры ПФ'!$N$7+0.01,E1758*F1758*G1758,ROUNDDOWN('Параметры ПФ'!$N$7/IF(H1758=0,I1758,IF(I1758&gt;H1758,H1758,I1758)),0)*G1758)</f>
        <v>448</v>
      </c>
      <c r="N1758" s="19">
        <f t="shared" si="137"/>
        <v>0</v>
      </c>
      <c r="O1758" s="66" t="b">
        <f t="shared" si="138"/>
        <v>1</v>
      </c>
      <c r="P1758" s="67">
        <f t="shared" si="139"/>
        <v>72</v>
      </c>
    </row>
    <row r="1759" spans="1:16" x14ac:dyDescent="0.45">
      <c r="A1759" s="90" t="s">
        <v>81</v>
      </c>
      <c r="B1759" s="90" t="s">
        <v>917</v>
      </c>
      <c r="C1759" s="90" t="s">
        <v>34</v>
      </c>
      <c r="D1759" s="91">
        <v>36</v>
      </c>
      <c r="E1759" s="91">
        <v>16</v>
      </c>
      <c r="F1759" s="92">
        <v>2</v>
      </c>
      <c r="G1759" s="92">
        <v>14</v>
      </c>
      <c r="H1759" s="68">
        <f t="array" ref="H1759">INDEX('Нормативные затраты по МЗ'!$C$2:$C$132,MATCH(A1759&amp;C1759,'Нормативные затраты по МЗ'!$A$2:$A$132&amp;'Нормативные затраты по МЗ'!$B$2:$B$132,0))</f>
        <v>141.06</v>
      </c>
      <c r="I1759" s="3">
        <f>HLOOKUP($C1759,'Параметры ПФ'!$F$3:$K$4,2,FALSE)</f>
        <v>155.04</v>
      </c>
      <c r="J1759" s="3">
        <f t="shared" si="135"/>
        <v>4513.92</v>
      </c>
      <c r="K1759" s="4">
        <f>IF(J1759&lt;'Параметры ПФ'!$N$7+0.01,'Стандартные программы'!J1759,ROUNDDOWN('Параметры ПФ'!$N$7/IF(H1759=0,I1759,IF(I1759&gt;H1759,H1759,I1759)),0)*IF(H1759=0,I1759,IF(I1759&gt;H1759,H1759,I1759)))</f>
        <v>4513.92</v>
      </c>
      <c r="L1759" s="3">
        <f t="shared" si="136"/>
        <v>63194.879999999997</v>
      </c>
      <c r="M1759" s="25">
        <f>IF(J1759&lt;'Параметры ПФ'!$N$7+0.01,E1759*F1759*G1759,ROUNDDOWN('Параметры ПФ'!$N$7/IF(H1759=0,I1759,IF(I1759&gt;H1759,H1759,I1759)),0)*G1759)</f>
        <v>448</v>
      </c>
      <c r="N1759" s="19">
        <f t="shared" si="137"/>
        <v>0</v>
      </c>
      <c r="O1759" s="66" t="b">
        <f t="shared" si="138"/>
        <v>1</v>
      </c>
      <c r="P1759" s="67">
        <f t="shared" si="139"/>
        <v>72</v>
      </c>
    </row>
    <row r="1760" spans="1:16" x14ac:dyDescent="0.45">
      <c r="A1760" s="90" t="s">
        <v>81</v>
      </c>
      <c r="B1760" s="90" t="s">
        <v>919</v>
      </c>
      <c r="C1760" s="90" t="s">
        <v>34</v>
      </c>
      <c r="D1760" s="91">
        <v>36</v>
      </c>
      <c r="E1760" s="91">
        <v>16</v>
      </c>
      <c r="F1760" s="92">
        <v>2</v>
      </c>
      <c r="G1760" s="92">
        <v>14</v>
      </c>
      <c r="H1760" s="68">
        <f t="array" ref="H1760">INDEX('Нормативные затраты по МЗ'!$C$2:$C$132,MATCH(A1760&amp;C1760,'Нормативные затраты по МЗ'!$A$2:$A$132&amp;'Нормативные затраты по МЗ'!$B$2:$B$132,0))</f>
        <v>141.06</v>
      </c>
      <c r="I1760" s="3">
        <f>HLOOKUP($C1760,'Параметры ПФ'!$F$3:$K$4,2,FALSE)</f>
        <v>155.04</v>
      </c>
      <c r="J1760" s="3">
        <f t="shared" si="135"/>
        <v>4513.92</v>
      </c>
      <c r="K1760" s="4">
        <f>IF(J1760&lt;'Параметры ПФ'!$N$7+0.01,'Стандартные программы'!J1760,ROUNDDOWN('Параметры ПФ'!$N$7/IF(H1760=0,I1760,IF(I1760&gt;H1760,H1760,I1760)),0)*IF(H1760=0,I1760,IF(I1760&gt;H1760,H1760,I1760)))</f>
        <v>4513.92</v>
      </c>
      <c r="L1760" s="3">
        <f t="shared" si="136"/>
        <v>63194.879999999997</v>
      </c>
      <c r="M1760" s="25">
        <f>IF(J1760&lt;'Параметры ПФ'!$N$7+0.01,E1760*F1760*G1760,ROUNDDOWN('Параметры ПФ'!$N$7/IF(H1760=0,I1760,IF(I1760&gt;H1760,H1760,I1760)),0)*G1760)</f>
        <v>448</v>
      </c>
      <c r="N1760" s="19">
        <f t="shared" si="137"/>
        <v>0</v>
      </c>
      <c r="O1760" s="66" t="b">
        <f t="shared" si="138"/>
        <v>1</v>
      </c>
      <c r="P1760" s="67">
        <f t="shared" si="139"/>
        <v>72</v>
      </c>
    </row>
    <row r="1761" spans="1:16" x14ac:dyDescent="0.45">
      <c r="A1761" s="90" t="s">
        <v>81</v>
      </c>
      <c r="B1761" s="90" t="s">
        <v>921</v>
      </c>
      <c r="C1761" s="90" t="s">
        <v>34</v>
      </c>
      <c r="D1761" s="91">
        <v>36</v>
      </c>
      <c r="E1761" s="91">
        <v>16</v>
      </c>
      <c r="F1761" s="92">
        <v>2</v>
      </c>
      <c r="G1761" s="92">
        <v>13</v>
      </c>
      <c r="H1761" s="68">
        <f t="array" ref="H1761">INDEX('Нормативные затраты по МЗ'!$C$2:$C$132,MATCH(A1761&amp;C1761,'Нормативные затраты по МЗ'!$A$2:$A$132&amp;'Нормативные затраты по МЗ'!$B$2:$B$132,0))</f>
        <v>141.06</v>
      </c>
      <c r="I1761" s="3">
        <f>HLOOKUP($C1761,'Параметры ПФ'!$F$3:$K$4,2,FALSE)</f>
        <v>155.04</v>
      </c>
      <c r="J1761" s="3">
        <f t="shared" si="135"/>
        <v>4513.92</v>
      </c>
      <c r="K1761" s="4">
        <f>IF(J1761&lt;'Параметры ПФ'!$N$7+0.01,'Стандартные программы'!J1761,ROUNDDOWN('Параметры ПФ'!$N$7/IF(H1761=0,I1761,IF(I1761&gt;H1761,H1761,I1761)),0)*IF(H1761=0,I1761,IF(I1761&gt;H1761,H1761,I1761)))</f>
        <v>4513.92</v>
      </c>
      <c r="L1761" s="3">
        <f t="shared" si="136"/>
        <v>58680.959999999999</v>
      </c>
      <c r="M1761" s="25">
        <f>IF(J1761&lt;'Параметры ПФ'!$N$7+0.01,E1761*F1761*G1761,ROUNDDOWN('Параметры ПФ'!$N$7/IF(H1761=0,I1761,IF(I1761&gt;H1761,H1761,I1761)),0)*G1761)</f>
        <v>416</v>
      </c>
      <c r="N1761" s="19">
        <f t="shared" si="137"/>
        <v>0</v>
      </c>
      <c r="O1761" s="66" t="b">
        <f t="shared" si="138"/>
        <v>1</v>
      </c>
      <c r="P1761" s="67">
        <f t="shared" si="139"/>
        <v>72</v>
      </c>
    </row>
    <row r="1762" spans="1:16" x14ac:dyDescent="0.45">
      <c r="A1762" s="90" t="s">
        <v>81</v>
      </c>
      <c r="B1762" s="90" t="s">
        <v>923</v>
      </c>
      <c r="C1762" s="90" t="s">
        <v>34</v>
      </c>
      <c r="D1762" s="91">
        <v>36</v>
      </c>
      <c r="E1762" s="91">
        <v>16</v>
      </c>
      <c r="F1762" s="92">
        <v>2</v>
      </c>
      <c r="G1762" s="92">
        <v>13</v>
      </c>
      <c r="H1762" s="68">
        <f t="array" ref="H1762">INDEX('Нормативные затраты по МЗ'!$C$2:$C$132,MATCH(A1762&amp;C1762,'Нормативные затраты по МЗ'!$A$2:$A$132&amp;'Нормативные затраты по МЗ'!$B$2:$B$132,0))</f>
        <v>141.06</v>
      </c>
      <c r="I1762" s="3">
        <f>HLOOKUP($C1762,'Параметры ПФ'!$F$3:$K$4,2,FALSE)</f>
        <v>155.04</v>
      </c>
      <c r="J1762" s="3">
        <f t="shared" si="135"/>
        <v>4513.92</v>
      </c>
      <c r="K1762" s="4">
        <f>IF(J1762&lt;'Параметры ПФ'!$N$7+0.01,'Стандартные программы'!J1762,ROUNDDOWN('Параметры ПФ'!$N$7/IF(H1762=0,I1762,IF(I1762&gt;H1762,H1762,I1762)),0)*IF(H1762=0,I1762,IF(I1762&gt;H1762,H1762,I1762)))</f>
        <v>4513.92</v>
      </c>
      <c r="L1762" s="3">
        <f t="shared" si="136"/>
        <v>58680.959999999999</v>
      </c>
      <c r="M1762" s="25">
        <f>IF(J1762&lt;'Параметры ПФ'!$N$7+0.01,E1762*F1762*G1762,ROUNDDOWN('Параметры ПФ'!$N$7/IF(H1762=0,I1762,IF(I1762&gt;H1762,H1762,I1762)),0)*G1762)</f>
        <v>416</v>
      </c>
      <c r="N1762" s="19">
        <f t="shared" si="137"/>
        <v>0</v>
      </c>
      <c r="O1762" s="66" t="b">
        <f t="shared" si="138"/>
        <v>1</v>
      </c>
      <c r="P1762" s="67">
        <f t="shared" si="139"/>
        <v>72</v>
      </c>
    </row>
    <row r="1763" spans="1:16" x14ac:dyDescent="0.45">
      <c r="A1763" s="90" t="s">
        <v>81</v>
      </c>
      <c r="B1763" s="90" t="s">
        <v>925</v>
      </c>
      <c r="C1763" s="90" t="s">
        <v>34</v>
      </c>
      <c r="D1763" s="91">
        <v>36</v>
      </c>
      <c r="E1763" s="91">
        <v>16</v>
      </c>
      <c r="F1763" s="92">
        <v>2</v>
      </c>
      <c r="G1763" s="92">
        <v>13</v>
      </c>
      <c r="H1763" s="68">
        <f t="array" ref="H1763">INDEX('Нормативные затраты по МЗ'!$C$2:$C$132,MATCH(A1763&amp;C1763,'Нормативные затраты по МЗ'!$A$2:$A$132&amp;'Нормативные затраты по МЗ'!$B$2:$B$132,0))</f>
        <v>141.06</v>
      </c>
      <c r="I1763" s="3">
        <f>HLOOKUP($C1763,'Параметры ПФ'!$F$3:$K$4,2,FALSE)</f>
        <v>155.04</v>
      </c>
      <c r="J1763" s="3">
        <f t="shared" si="135"/>
        <v>4513.92</v>
      </c>
      <c r="K1763" s="4">
        <f>IF(J1763&lt;'Параметры ПФ'!$N$7+0.01,'Стандартные программы'!J1763,ROUNDDOWN('Параметры ПФ'!$N$7/IF(H1763=0,I1763,IF(I1763&gt;H1763,H1763,I1763)),0)*IF(H1763=0,I1763,IF(I1763&gt;H1763,H1763,I1763)))</f>
        <v>4513.92</v>
      </c>
      <c r="L1763" s="3">
        <f t="shared" si="136"/>
        <v>58680.959999999999</v>
      </c>
      <c r="M1763" s="25">
        <f>IF(J1763&lt;'Параметры ПФ'!$N$7+0.01,E1763*F1763*G1763,ROUNDDOWN('Параметры ПФ'!$N$7/IF(H1763=0,I1763,IF(I1763&gt;H1763,H1763,I1763)),0)*G1763)</f>
        <v>416</v>
      </c>
      <c r="N1763" s="19">
        <f t="shared" si="137"/>
        <v>0</v>
      </c>
      <c r="O1763" s="66" t="b">
        <f t="shared" si="138"/>
        <v>1</v>
      </c>
      <c r="P1763" s="67">
        <f t="shared" si="139"/>
        <v>72</v>
      </c>
    </row>
    <row r="1764" spans="1:16" x14ac:dyDescent="0.45">
      <c r="A1764" s="90" t="s">
        <v>81</v>
      </c>
      <c r="B1764" s="90" t="s">
        <v>927</v>
      </c>
      <c r="C1764" s="90" t="s">
        <v>34</v>
      </c>
      <c r="D1764" s="91">
        <v>36</v>
      </c>
      <c r="E1764" s="91">
        <v>16</v>
      </c>
      <c r="F1764" s="92">
        <v>2</v>
      </c>
      <c r="G1764" s="92">
        <v>13</v>
      </c>
      <c r="H1764" s="68">
        <f t="array" ref="H1764">INDEX('Нормативные затраты по МЗ'!$C$2:$C$132,MATCH(A1764&amp;C1764,'Нормативные затраты по МЗ'!$A$2:$A$132&amp;'Нормативные затраты по МЗ'!$B$2:$B$132,0))</f>
        <v>141.06</v>
      </c>
      <c r="I1764" s="3">
        <f>HLOOKUP($C1764,'Параметры ПФ'!$F$3:$K$4,2,FALSE)</f>
        <v>155.04</v>
      </c>
      <c r="J1764" s="3">
        <f t="shared" si="135"/>
        <v>4513.92</v>
      </c>
      <c r="K1764" s="4">
        <f>IF(J1764&lt;'Параметры ПФ'!$N$7+0.01,'Стандартные программы'!J1764,ROUNDDOWN('Параметры ПФ'!$N$7/IF(H1764=0,I1764,IF(I1764&gt;H1764,H1764,I1764)),0)*IF(H1764=0,I1764,IF(I1764&gt;H1764,H1764,I1764)))</f>
        <v>4513.92</v>
      </c>
      <c r="L1764" s="3">
        <f t="shared" si="136"/>
        <v>58680.959999999999</v>
      </c>
      <c r="M1764" s="25">
        <f>IF(J1764&lt;'Параметры ПФ'!$N$7+0.01,E1764*F1764*G1764,ROUNDDOWN('Параметры ПФ'!$N$7/IF(H1764=0,I1764,IF(I1764&gt;H1764,H1764,I1764)),0)*G1764)</f>
        <v>416</v>
      </c>
      <c r="N1764" s="19">
        <f t="shared" si="137"/>
        <v>0</v>
      </c>
      <c r="O1764" s="66" t="b">
        <f t="shared" si="138"/>
        <v>1</v>
      </c>
      <c r="P1764" s="67">
        <f t="shared" si="139"/>
        <v>72</v>
      </c>
    </row>
    <row r="1765" spans="1:16" x14ac:dyDescent="0.45">
      <c r="A1765" s="90" t="s">
        <v>81</v>
      </c>
      <c r="B1765" s="90" t="s">
        <v>929</v>
      </c>
      <c r="C1765" s="90" t="s">
        <v>34</v>
      </c>
      <c r="D1765" s="91">
        <v>36</v>
      </c>
      <c r="E1765" s="91">
        <v>16</v>
      </c>
      <c r="F1765" s="92">
        <v>2</v>
      </c>
      <c r="G1765" s="92">
        <v>13</v>
      </c>
      <c r="H1765" s="68">
        <f t="array" ref="H1765">INDEX('Нормативные затраты по МЗ'!$C$2:$C$132,MATCH(A1765&amp;C1765,'Нормативные затраты по МЗ'!$A$2:$A$132&amp;'Нормативные затраты по МЗ'!$B$2:$B$132,0))</f>
        <v>141.06</v>
      </c>
      <c r="I1765" s="3">
        <f>HLOOKUP($C1765,'Параметры ПФ'!$F$3:$K$4,2,FALSE)</f>
        <v>155.04</v>
      </c>
      <c r="J1765" s="3">
        <f t="shared" si="135"/>
        <v>4513.92</v>
      </c>
      <c r="K1765" s="4">
        <f>IF(J1765&lt;'Параметры ПФ'!$N$7+0.01,'Стандартные программы'!J1765,ROUNDDOWN('Параметры ПФ'!$N$7/IF(H1765=0,I1765,IF(I1765&gt;H1765,H1765,I1765)),0)*IF(H1765=0,I1765,IF(I1765&gt;H1765,H1765,I1765)))</f>
        <v>4513.92</v>
      </c>
      <c r="L1765" s="3">
        <f t="shared" si="136"/>
        <v>58680.959999999999</v>
      </c>
      <c r="M1765" s="25">
        <f>IF(J1765&lt;'Параметры ПФ'!$N$7+0.01,E1765*F1765*G1765,ROUNDDOWN('Параметры ПФ'!$N$7/IF(H1765=0,I1765,IF(I1765&gt;H1765,H1765,I1765)),0)*G1765)</f>
        <v>416</v>
      </c>
      <c r="N1765" s="19">
        <f t="shared" si="137"/>
        <v>0</v>
      </c>
      <c r="O1765" s="66" t="b">
        <f t="shared" si="138"/>
        <v>1</v>
      </c>
      <c r="P1765" s="67">
        <f t="shared" si="139"/>
        <v>72</v>
      </c>
    </row>
    <row r="1766" spans="1:16" x14ac:dyDescent="0.45">
      <c r="A1766" s="90" t="s">
        <v>81</v>
      </c>
      <c r="B1766" s="90" t="s">
        <v>931</v>
      </c>
      <c r="C1766" s="90" t="s">
        <v>34</v>
      </c>
      <c r="D1766" s="91">
        <v>36</v>
      </c>
      <c r="E1766" s="91">
        <v>16</v>
      </c>
      <c r="F1766" s="92">
        <v>2</v>
      </c>
      <c r="G1766" s="92">
        <v>13</v>
      </c>
      <c r="H1766" s="68">
        <f t="array" ref="H1766">INDEX('Нормативные затраты по МЗ'!$C$2:$C$132,MATCH(A1766&amp;C1766,'Нормативные затраты по МЗ'!$A$2:$A$132&amp;'Нормативные затраты по МЗ'!$B$2:$B$132,0))</f>
        <v>141.06</v>
      </c>
      <c r="I1766" s="3">
        <f>HLOOKUP($C1766,'Параметры ПФ'!$F$3:$K$4,2,FALSE)</f>
        <v>155.04</v>
      </c>
      <c r="J1766" s="3">
        <f t="shared" si="135"/>
        <v>4513.92</v>
      </c>
      <c r="K1766" s="4">
        <f>IF(J1766&lt;'Параметры ПФ'!$N$7+0.01,'Стандартные программы'!J1766,ROUNDDOWN('Параметры ПФ'!$N$7/IF(H1766=0,I1766,IF(I1766&gt;H1766,H1766,I1766)),0)*IF(H1766=0,I1766,IF(I1766&gt;H1766,H1766,I1766)))</f>
        <v>4513.92</v>
      </c>
      <c r="L1766" s="3">
        <f t="shared" si="136"/>
        <v>58680.959999999999</v>
      </c>
      <c r="M1766" s="25">
        <f>IF(J1766&lt;'Параметры ПФ'!$N$7+0.01,E1766*F1766*G1766,ROUNDDOWN('Параметры ПФ'!$N$7/IF(H1766=0,I1766,IF(I1766&gt;H1766,H1766,I1766)),0)*G1766)</f>
        <v>416</v>
      </c>
      <c r="N1766" s="19">
        <f t="shared" si="137"/>
        <v>0</v>
      </c>
      <c r="O1766" s="66" t="b">
        <f t="shared" si="138"/>
        <v>1</v>
      </c>
      <c r="P1766" s="67">
        <f t="shared" si="139"/>
        <v>72</v>
      </c>
    </row>
    <row r="1767" spans="1:16" x14ac:dyDescent="0.45">
      <c r="A1767" s="90" t="s">
        <v>81</v>
      </c>
      <c r="B1767" s="90" t="s">
        <v>933</v>
      </c>
      <c r="C1767" s="90" t="s">
        <v>34</v>
      </c>
      <c r="D1767" s="91">
        <v>36</v>
      </c>
      <c r="E1767" s="91">
        <v>16</v>
      </c>
      <c r="F1767" s="92">
        <v>2</v>
      </c>
      <c r="G1767" s="92">
        <v>13</v>
      </c>
      <c r="H1767" s="68">
        <f t="array" ref="H1767">INDEX('Нормативные затраты по МЗ'!$C$2:$C$132,MATCH(A1767&amp;C1767,'Нормативные затраты по МЗ'!$A$2:$A$132&amp;'Нормативные затраты по МЗ'!$B$2:$B$132,0))</f>
        <v>141.06</v>
      </c>
      <c r="I1767" s="3">
        <f>HLOOKUP($C1767,'Параметры ПФ'!$F$3:$K$4,2,FALSE)</f>
        <v>155.04</v>
      </c>
      <c r="J1767" s="3">
        <f t="shared" si="135"/>
        <v>4513.92</v>
      </c>
      <c r="K1767" s="4">
        <f>IF(J1767&lt;'Параметры ПФ'!$N$7+0.01,'Стандартные программы'!J1767,ROUNDDOWN('Параметры ПФ'!$N$7/IF(H1767=0,I1767,IF(I1767&gt;H1767,H1767,I1767)),0)*IF(H1767=0,I1767,IF(I1767&gt;H1767,H1767,I1767)))</f>
        <v>4513.92</v>
      </c>
      <c r="L1767" s="3">
        <f t="shared" si="136"/>
        <v>58680.959999999999</v>
      </c>
      <c r="M1767" s="25">
        <f>IF(J1767&lt;'Параметры ПФ'!$N$7+0.01,E1767*F1767*G1767,ROUNDDOWN('Параметры ПФ'!$N$7/IF(H1767=0,I1767,IF(I1767&gt;H1767,H1767,I1767)),0)*G1767)</f>
        <v>416</v>
      </c>
      <c r="N1767" s="19">
        <f t="shared" si="137"/>
        <v>0</v>
      </c>
      <c r="O1767" s="66" t="b">
        <f t="shared" si="138"/>
        <v>1</v>
      </c>
      <c r="P1767" s="67">
        <f t="shared" si="139"/>
        <v>72</v>
      </c>
    </row>
    <row r="1768" spans="1:16" x14ac:dyDescent="0.45">
      <c r="A1768" s="90" t="s">
        <v>81</v>
      </c>
      <c r="B1768" s="90" t="s">
        <v>935</v>
      </c>
      <c r="C1768" s="90" t="s">
        <v>34</v>
      </c>
      <c r="D1768" s="91">
        <v>36</v>
      </c>
      <c r="E1768" s="91">
        <v>16</v>
      </c>
      <c r="F1768" s="92">
        <v>2</v>
      </c>
      <c r="G1768" s="92">
        <v>13</v>
      </c>
      <c r="H1768" s="68">
        <f t="array" ref="H1768">INDEX('Нормативные затраты по МЗ'!$C$2:$C$132,MATCH(A1768&amp;C1768,'Нормативные затраты по МЗ'!$A$2:$A$132&amp;'Нормативные затраты по МЗ'!$B$2:$B$132,0))</f>
        <v>141.06</v>
      </c>
      <c r="I1768" s="3">
        <f>HLOOKUP($C1768,'Параметры ПФ'!$F$3:$K$4,2,FALSE)</f>
        <v>155.04</v>
      </c>
      <c r="J1768" s="3">
        <f t="shared" si="135"/>
        <v>4513.92</v>
      </c>
      <c r="K1768" s="4">
        <f>IF(J1768&lt;'Параметры ПФ'!$N$7+0.01,'Стандартные программы'!J1768,ROUNDDOWN('Параметры ПФ'!$N$7/IF(H1768=0,I1768,IF(I1768&gt;H1768,H1768,I1768)),0)*IF(H1768=0,I1768,IF(I1768&gt;H1768,H1768,I1768)))</f>
        <v>4513.92</v>
      </c>
      <c r="L1768" s="3">
        <f t="shared" si="136"/>
        <v>58680.959999999999</v>
      </c>
      <c r="M1768" s="25">
        <f>IF(J1768&lt;'Параметры ПФ'!$N$7+0.01,E1768*F1768*G1768,ROUNDDOWN('Параметры ПФ'!$N$7/IF(H1768=0,I1768,IF(I1768&gt;H1768,H1768,I1768)),0)*G1768)</f>
        <v>416</v>
      </c>
      <c r="N1768" s="19">
        <f t="shared" si="137"/>
        <v>0</v>
      </c>
      <c r="O1768" s="66" t="b">
        <f t="shared" si="138"/>
        <v>1</v>
      </c>
      <c r="P1768" s="67">
        <f t="shared" si="139"/>
        <v>72</v>
      </c>
    </row>
    <row r="1769" spans="1:16" x14ac:dyDescent="0.45">
      <c r="A1769" s="90" t="s">
        <v>81</v>
      </c>
      <c r="B1769" s="90" t="s">
        <v>937</v>
      </c>
      <c r="C1769" s="90" t="s">
        <v>34</v>
      </c>
      <c r="D1769" s="91">
        <v>36</v>
      </c>
      <c r="E1769" s="91">
        <v>16</v>
      </c>
      <c r="F1769" s="92">
        <v>2</v>
      </c>
      <c r="G1769" s="92">
        <v>13</v>
      </c>
      <c r="H1769" s="68">
        <f t="array" ref="H1769">INDEX('Нормативные затраты по МЗ'!$C$2:$C$132,MATCH(A1769&amp;C1769,'Нормативные затраты по МЗ'!$A$2:$A$132&amp;'Нормативные затраты по МЗ'!$B$2:$B$132,0))</f>
        <v>141.06</v>
      </c>
      <c r="I1769" s="3">
        <f>HLOOKUP($C1769,'Параметры ПФ'!$F$3:$K$4,2,FALSE)</f>
        <v>155.04</v>
      </c>
      <c r="J1769" s="3">
        <f t="shared" si="135"/>
        <v>4513.92</v>
      </c>
      <c r="K1769" s="4">
        <f>IF(J1769&lt;'Параметры ПФ'!$N$7+0.01,'Стандартные программы'!J1769,ROUNDDOWN('Параметры ПФ'!$N$7/IF(H1769=0,I1769,IF(I1769&gt;H1769,H1769,I1769)),0)*IF(H1769=0,I1769,IF(I1769&gt;H1769,H1769,I1769)))</f>
        <v>4513.92</v>
      </c>
      <c r="L1769" s="3">
        <f t="shared" si="136"/>
        <v>58680.959999999999</v>
      </c>
      <c r="M1769" s="25">
        <f>IF(J1769&lt;'Параметры ПФ'!$N$7+0.01,E1769*F1769*G1769,ROUNDDOWN('Параметры ПФ'!$N$7/IF(H1769=0,I1769,IF(I1769&gt;H1769,H1769,I1769)),0)*G1769)</f>
        <v>416</v>
      </c>
      <c r="N1769" s="19">
        <f t="shared" si="137"/>
        <v>0</v>
      </c>
      <c r="O1769" s="66" t="b">
        <f t="shared" si="138"/>
        <v>1</v>
      </c>
      <c r="P1769" s="67">
        <f t="shared" si="139"/>
        <v>72</v>
      </c>
    </row>
    <row r="1770" spans="1:16" x14ac:dyDescent="0.45">
      <c r="A1770" s="90" t="s">
        <v>81</v>
      </c>
      <c r="B1770" s="90" t="s">
        <v>939</v>
      </c>
      <c r="C1770" s="90" t="s">
        <v>34</v>
      </c>
      <c r="D1770" s="91">
        <v>36</v>
      </c>
      <c r="E1770" s="91">
        <v>16</v>
      </c>
      <c r="F1770" s="92">
        <v>2</v>
      </c>
      <c r="G1770" s="92">
        <v>13</v>
      </c>
      <c r="H1770" s="68">
        <f t="array" ref="H1770">INDEX('Нормативные затраты по МЗ'!$C$2:$C$132,MATCH(A1770&amp;C1770,'Нормативные затраты по МЗ'!$A$2:$A$132&amp;'Нормативные затраты по МЗ'!$B$2:$B$132,0))</f>
        <v>141.06</v>
      </c>
      <c r="I1770" s="3">
        <f>HLOOKUP($C1770,'Параметры ПФ'!$F$3:$K$4,2,FALSE)</f>
        <v>155.04</v>
      </c>
      <c r="J1770" s="3">
        <f t="shared" si="135"/>
        <v>4513.92</v>
      </c>
      <c r="K1770" s="4">
        <f>IF(J1770&lt;'Параметры ПФ'!$N$7+0.01,'Стандартные программы'!J1770,ROUNDDOWN('Параметры ПФ'!$N$7/IF(H1770=0,I1770,IF(I1770&gt;H1770,H1770,I1770)),0)*IF(H1770=0,I1770,IF(I1770&gt;H1770,H1770,I1770)))</f>
        <v>4513.92</v>
      </c>
      <c r="L1770" s="3">
        <f t="shared" si="136"/>
        <v>58680.959999999999</v>
      </c>
      <c r="M1770" s="25">
        <f>IF(J1770&lt;'Параметры ПФ'!$N$7+0.01,E1770*F1770*G1770,ROUNDDOWN('Параметры ПФ'!$N$7/IF(H1770=0,I1770,IF(I1770&gt;H1770,H1770,I1770)),0)*G1770)</f>
        <v>416</v>
      </c>
      <c r="N1770" s="19">
        <f t="shared" si="137"/>
        <v>0</v>
      </c>
      <c r="O1770" s="66" t="b">
        <f t="shared" si="138"/>
        <v>1</v>
      </c>
      <c r="P1770" s="67">
        <f t="shared" si="139"/>
        <v>72</v>
      </c>
    </row>
    <row r="1771" spans="1:16" x14ac:dyDescent="0.45">
      <c r="A1771" s="90" t="s">
        <v>81</v>
      </c>
      <c r="B1771" s="90" t="s">
        <v>941</v>
      </c>
      <c r="C1771" s="90" t="s">
        <v>34</v>
      </c>
      <c r="D1771" s="91">
        <v>36</v>
      </c>
      <c r="E1771" s="91">
        <v>16</v>
      </c>
      <c r="F1771" s="92">
        <v>2</v>
      </c>
      <c r="G1771" s="92">
        <v>13</v>
      </c>
      <c r="H1771" s="68">
        <f t="array" ref="H1771">INDEX('Нормативные затраты по МЗ'!$C$2:$C$132,MATCH(A1771&amp;C1771,'Нормативные затраты по МЗ'!$A$2:$A$132&amp;'Нормативные затраты по МЗ'!$B$2:$B$132,0))</f>
        <v>141.06</v>
      </c>
      <c r="I1771" s="3">
        <f>HLOOKUP($C1771,'Параметры ПФ'!$F$3:$K$4,2,FALSE)</f>
        <v>155.04</v>
      </c>
      <c r="J1771" s="3">
        <f t="shared" si="135"/>
        <v>4513.92</v>
      </c>
      <c r="K1771" s="4">
        <f>IF(J1771&lt;'Параметры ПФ'!$N$7+0.01,'Стандартные программы'!J1771,ROUNDDOWN('Параметры ПФ'!$N$7/IF(H1771=0,I1771,IF(I1771&gt;H1771,H1771,I1771)),0)*IF(H1771=0,I1771,IF(I1771&gt;H1771,H1771,I1771)))</f>
        <v>4513.92</v>
      </c>
      <c r="L1771" s="3">
        <f t="shared" si="136"/>
        <v>58680.959999999999</v>
      </c>
      <c r="M1771" s="25">
        <f>IF(J1771&lt;'Параметры ПФ'!$N$7+0.01,E1771*F1771*G1771,ROUNDDOWN('Параметры ПФ'!$N$7/IF(H1771=0,I1771,IF(I1771&gt;H1771,H1771,I1771)),0)*G1771)</f>
        <v>416</v>
      </c>
      <c r="N1771" s="19">
        <f t="shared" si="137"/>
        <v>0</v>
      </c>
      <c r="O1771" s="66" t="b">
        <f t="shared" si="138"/>
        <v>1</v>
      </c>
      <c r="P1771" s="67">
        <f t="shared" si="139"/>
        <v>72</v>
      </c>
    </row>
    <row r="1772" spans="1:16" x14ac:dyDescent="0.45">
      <c r="A1772" s="90" t="s">
        <v>81</v>
      </c>
      <c r="B1772" s="90" t="s">
        <v>943</v>
      </c>
      <c r="C1772" s="90" t="s">
        <v>34</v>
      </c>
      <c r="D1772" s="91">
        <v>36</v>
      </c>
      <c r="E1772" s="91">
        <v>16</v>
      </c>
      <c r="F1772" s="92">
        <v>2</v>
      </c>
      <c r="G1772" s="92">
        <v>13</v>
      </c>
      <c r="H1772" s="68">
        <f t="array" ref="H1772">INDEX('Нормативные затраты по МЗ'!$C$2:$C$132,MATCH(A1772&amp;C1772,'Нормативные затраты по МЗ'!$A$2:$A$132&amp;'Нормативные затраты по МЗ'!$B$2:$B$132,0))</f>
        <v>141.06</v>
      </c>
      <c r="I1772" s="3">
        <f>HLOOKUP($C1772,'Параметры ПФ'!$F$3:$K$4,2,FALSE)</f>
        <v>155.04</v>
      </c>
      <c r="J1772" s="3">
        <f t="shared" si="135"/>
        <v>4513.92</v>
      </c>
      <c r="K1772" s="4">
        <f>IF(J1772&lt;'Параметры ПФ'!$N$7+0.01,'Стандартные программы'!J1772,ROUNDDOWN('Параметры ПФ'!$N$7/IF(H1772=0,I1772,IF(I1772&gt;H1772,H1772,I1772)),0)*IF(H1772=0,I1772,IF(I1772&gt;H1772,H1772,I1772)))</f>
        <v>4513.92</v>
      </c>
      <c r="L1772" s="3">
        <f t="shared" si="136"/>
        <v>58680.959999999999</v>
      </c>
      <c r="M1772" s="25">
        <f>IF(J1772&lt;'Параметры ПФ'!$N$7+0.01,E1772*F1772*G1772,ROUNDDOWN('Параметры ПФ'!$N$7/IF(H1772=0,I1772,IF(I1772&gt;H1772,H1772,I1772)),0)*G1772)</f>
        <v>416</v>
      </c>
      <c r="N1772" s="19">
        <f t="shared" si="137"/>
        <v>0</v>
      </c>
      <c r="O1772" s="66" t="b">
        <f t="shared" si="138"/>
        <v>1</v>
      </c>
      <c r="P1772" s="67">
        <f t="shared" si="139"/>
        <v>72</v>
      </c>
    </row>
    <row r="1773" spans="1:16" x14ac:dyDescent="0.45">
      <c r="A1773" s="90" t="s">
        <v>81</v>
      </c>
      <c r="B1773" s="90" t="s">
        <v>945</v>
      </c>
      <c r="C1773" s="90" t="s">
        <v>34</v>
      </c>
      <c r="D1773" s="91">
        <v>36</v>
      </c>
      <c r="E1773" s="91">
        <v>16</v>
      </c>
      <c r="F1773" s="92">
        <v>2</v>
      </c>
      <c r="G1773" s="92">
        <v>13</v>
      </c>
      <c r="H1773" s="68">
        <f t="array" ref="H1773">INDEX('Нормативные затраты по МЗ'!$C$2:$C$132,MATCH(A1773&amp;C1773,'Нормативные затраты по МЗ'!$A$2:$A$132&amp;'Нормативные затраты по МЗ'!$B$2:$B$132,0))</f>
        <v>141.06</v>
      </c>
      <c r="I1773" s="3">
        <f>HLOOKUP($C1773,'Параметры ПФ'!$F$3:$K$4,2,FALSE)</f>
        <v>155.04</v>
      </c>
      <c r="J1773" s="3">
        <f t="shared" si="135"/>
        <v>4513.92</v>
      </c>
      <c r="K1773" s="4">
        <f>IF(J1773&lt;'Параметры ПФ'!$N$7+0.01,'Стандартные программы'!J1773,ROUNDDOWN('Параметры ПФ'!$N$7/IF(H1773=0,I1773,IF(I1773&gt;H1773,H1773,I1773)),0)*IF(H1773=0,I1773,IF(I1773&gt;H1773,H1773,I1773)))</f>
        <v>4513.92</v>
      </c>
      <c r="L1773" s="3">
        <f t="shared" si="136"/>
        <v>58680.959999999999</v>
      </c>
      <c r="M1773" s="25">
        <f>IF(J1773&lt;'Параметры ПФ'!$N$7+0.01,E1773*F1773*G1773,ROUNDDOWN('Параметры ПФ'!$N$7/IF(H1773=0,I1773,IF(I1773&gt;H1773,H1773,I1773)),0)*G1773)</f>
        <v>416</v>
      </c>
      <c r="N1773" s="19">
        <f t="shared" si="137"/>
        <v>0</v>
      </c>
      <c r="O1773" s="66" t="b">
        <f t="shared" si="138"/>
        <v>1</v>
      </c>
      <c r="P1773" s="67">
        <f t="shared" si="139"/>
        <v>72</v>
      </c>
    </row>
    <row r="1774" spans="1:16" x14ac:dyDescent="0.45">
      <c r="A1774" s="90" t="s">
        <v>81</v>
      </c>
      <c r="B1774" s="90" t="s">
        <v>947</v>
      </c>
      <c r="C1774" s="90" t="s">
        <v>34</v>
      </c>
      <c r="D1774" s="91">
        <v>36</v>
      </c>
      <c r="E1774" s="91">
        <v>16</v>
      </c>
      <c r="F1774" s="92">
        <v>2</v>
      </c>
      <c r="G1774" s="92">
        <v>13</v>
      </c>
      <c r="H1774" s="68">
        <f t="array" ref="H1774">INDEX('Нормативные затраты по МЗ'!$C$2:$C$132,MATCH(A1774&amp;C1774,'Нормативные затраты по МЗ'!$A$2:$A$132&amp;'Нормативные затраты по МЗ'!$B$2:$B$132,0))</f>
        <v>141.06</v>
      </c>
      <c r="I1774" s="3">
        <f>HLOOKUP($C1774,'Параметры ПФ'!$F$3:$K$4,2,FALSE)</f>
        <v>155.04</v>
      </c>
      <c r="J1774" s="3">
        <f t="shared" si="135"/>
        <v>4513.92</v>
      </c>
      <c r="K1774" s="4">
        <f>IF(J1774&lt;'Параметры ПФ'!$N$7+0.01,'Стандартные программы'!J1774,ROUNDDOWN('Параметры ПФ'!$N$7/IF(H1774=0,I1774,IF(I1774&gt;H1774,H1774,I1774)),0)*IF(H1774=0,I1774,IF(I1774&gt;H1774,H1774,I1774)))</f>
        <v>4513.92</v>
      </c>
      <c r="L1774" s="3">
        <f t="shared" si="136"/>
        <v>58680.959999999999</v>
      </c>
      <c r="M1774" s="25">
        <f>IF(J1774&lt;'Параметры ПФ'!$N$7+0.01,E1774*F1774*G1774,ROUNDDOWN('Параметры ПФ'!$N$7/IF(H1774=0,I1774,IF(I1774&gt;H1774,H1774,I1774)),0)*G1774)</f>
        <v>416</v>
      </c>
      <c r="N1774" s="19">
        <f t="shared" si="137"/>
        <v>0</v>
      </c>
      <c r="O1774" s="66" t="b">
        <f t="shared" si="138"/>
        <v>1</v>
      </c>
      <c r="P1774" s="67">
        <f t="shared" si="139"/>
        <v>72</v>
      </c>
    </row>
    <row r="1775" spans="1:16" x14ac:dyDescent="0.45">
      <c r="A1775" s="90" t="s">
        <v>81</v>
      </c>
      <c r="B1775" s="90" t="s">
        <v>949</v>
      </c>
      <c r="C1775" s="90" t="s">
        <v>34</v>
      </c>
      <c r="D1775" s="91">
        <v>36</v>
      </c>
      <c r="E1775" s="91">
        <v>16</v>
      </c>
      <c r="F1775" s="92">
        <v>2</v>
      </c>
      <c r="G1775" s="92">
        <v>13</v>
      </c>
      <c r="H1775" s="68">
        <f t="array" ref="H1775">INDEX('Нормативные затраты по МЗ'!$C$2:$C$132,MATCH(A1775&amp;C1775,'Нормативные затраты по МЗ'!$A$2:$A$132&amp;'Нормативные затраты по МЗ'!$B$2:$B$132,0))</f>
        <v>141.06</v>
      </c>
      <c r="I1775" s="3">
        <f>HLOOKUP($C1775,'Параметры ПФ'!$F$3:$K$4,2,FALSE)</f>
        <v>155.04</v>
      </c>
      <c r="J1775" s="3">
        <f t="shared" si="135"/>
        <v>4513.92</v>
      </c>
      <c r="K1775" s="4">
        <f>IF(J1775&lt;'Параметры ПФ'!$N$7+0.01,'Стандартные программы'!J1775,ROUNDDOWN('Параметры ПФ'!$N$7/IF(H1775=0,I1775,IF(I1775&gt;H1775,H1775,I1775)),0)*IF(H1775=0,I1775,IF(I1775&gt;H1775,H1775,I1775)))</f>
        <v>4513.92</v>
      </c>
      <c r="L1775" s="3">
        <f t="shared" si="136"/>
        <v>58680.959999999999</v>
      </c>
      <c r="M1775" s="25">
        <f>IF(J1775&lt;'Параметры ПФ'!$N$7+0.01,E1775*F1775*G1775,ROUNDDOWN('Параметры ПФ'!$N$7/IF(H1775=0,I1775,IF(I1775&gt;H1775,H1775,I1775)),0)*G1775)</f>
        <v>416</v>
      </c>
      <c r="N1775" s="19">
        <f t="shared" si="137"/>
        <v>0</v>
      </c>
      <c r="O1775" s="66" t="b">
        <f t="shared" si="138"/>
        <v>1</v>
      </c>
      <c r="P1775" s="67">
        <f t="shared" si="139"/>
        <v>72</v>
      </c>
    </row>
    <row r="1776" spans="1:16" x14ac:dyDescent="0.45">
      <c r="A1776" s="90" t="s">
        <v>81</v>
      </c>
      <c r="B1776" s="90" t="s">
        <v>951</v>
      </c>
      <c r="C1776" s="90" t="s">
        <v>34</v>
      </c>
      <c r="D1776" s="91">
        <v>36</v>
      </c>
      <c r="E1776" s="91">
        <v>16</v>
      </c>
      <c r="F1776" s="92">
        <v>2</v>
      </c>
      <c r="G1776" s="92">
        <v>13</v>
      </c>
      <c r="H1776" s="68">
        <f t="array" ref="H1776">INDEX('Нормативные затраты по МЗ'!$C$2:$C$132,MATCH(A1776&amp;C1776,'Нормативные затраты по МЗ'!$A$2:$A$132&amp;'Нормативные затраты по МЗ'!$B$2:$B$132,0))</f>
        <v>141.06</v>
      </c>
      <c r="I1776" s="3">
        <f>HLOOKUP($C1776,'Параметры ПФ'!$F$3:$K$4,2,FALSE)</f>
        <v>155.04</v>
      </c>
      <c r="J1776" s="3">
        <f t="shared" si="135"/>
        <v>4513.92</v>
      </c>
      <c r="K1776" s="4">
        <f>IF(J1776&lt;'Параметры ПФ'!$N$7+0.01,'Стандартные программы'!J1776,ROUNDDOWN('Параметры ПФ'!$N$7/IF(H1776=0,I1776,IF(I1776&gt;H1776,H1776,I1776)),0)*IF(H1776=0,I1776,IF(I1776&gt;H1776,H1776,I1776)))</f>
        <v>4513.92</v>
      </c>
      <c r="L1776" s="3">
        <f t="shared" si="136"/>
        <v>58680.959999999999</v>
      </c>
      <c r="M1776" s="25">
        <f>IF(J1776&lt;'Параметры ПФ'!$N$7+0.01,E1776*F1776*G1776,ROUNDDOWN('Параметры ПФ'!$N$7/IF(H1776=0,I1776,IF(I1776&gt;H1776,H1776,I1776)),0)*G1776)</f>
        <v>416</v>
      </c>
      <c r="N1776" s="19">
        <f t="shared" si="137"/>
        <v>0</v>
      </c>
      <c r="O1776" s="66" t="b">
        <f t="shared" si="138"/>
        <v>1</v>
      </c>
      <c r="P1776" s="67">
        <f t="shared" si="139"/>
        <v>72</v>
      </c>
    </row>
    <row r="1777" spans="1:16" x14ac:dyDescent="0.45">
      <c r="A1777" s="90" t="s">
        <v>81</v>
      </c>
      <c r="B1777" s="90" t="s">
        <v>953</v>
      </c>
      <c r="C1777" s="90" t="s">
        <v>34</v>
      </c>
      <c r="D1777" s="91">
        <v>36</v>
      </c>
      <c r="E1777" s="91">
        <v>16</v>
      </c>
      <c r="F1777" s="92">
        <v>2</v>
      </c>
      <c r="G1777" s="92">
        <v>13</v>
      </c>
      <c r="H1777" s="68">
        <f t="array" ref="H1777">INDEX('Нормативные затраты по МЗ'!$C$2:$C$132,MATCH(A1777&amp;C1777,'Нормативные затраты по МЗ'!$A$2:$A$132&amp;'Нормативные затраты по МЗ'!$B$2:$B$132,0))</f>
        <v>141.06</v>
      </c>
      <c r="I1777" s="3">
        <f>HLOOKUP($C1777,'Параметры ПФ'!$F$3:$K$4,2,FALSE)</f>
        <v>155.04</v>
      </c>
      <c r="J1777" s="3">
        <f t="shared" si="135"/>
        <v>4513.92</v>
      </c>
      <c r="K1777" s="4">
        <f>IF(J1777&lt;'Параметры ПФ'!$N$7+0.01,'Стандартные программы'!J1777,ROUNDDOWN('Параметры ПФ'!$N$7/IF(H1777=0,I1777,IF(I1777&gt;H1777,H1777,I1777)),0)*IF(H1777=0,I1777,IF(I1777&gt;H1777,H1777,I1777)))</f>
        <v>4513.92</v>
      </c>
      <c r="L1777" s="3">
        <f t="shared" si="136"/>
        <v>58680.959999999999</v>
      </c>
      <c r="M1777" s="25">
        <f>IF(J1777&lt;'Параметры ПФ'!$N$7+0.01,E1777*F1777*G1777,ROUNDDOWN('Параметры ПФ'!$N$7/IF(H1777=0,I1777,IF(I1777&gt;H1777,H1777,I1777)),0)*G1777)</f>
        <v>416</v>
      </c>
      <c r="N1777" s="19">
        <f t="shared" si="137"/>
        <v>0</v>
      </c>
      <c r="O1777" s="66" t="b">
        <f t="shared" si="138"/>
        <v>1</v>
      </c>
      <c r="P1777" s="67">
        <f t="shared" si="139"/>
        <v>72</v>
      </c>
    </row>
    <row r="1778" spans="1:16" x14ac:dyDescent="0.45">
      <c r="A1778" s="90" t="s">
        <v>81</v>
      </c>
      <c r="B1778" s="90" t="s">
        <v>955</v>
      </c>
      <c r="C1778" s="90" t="s">
        <v>34</v>
      </c>
      <c r="D1778" s="91">
        <v>36</v>
      </c>
      <c r="E1778" s="91">
        <v>16</v>
      </c>
      <c r="F1778" s="92">
        <v>2</v>
      </c>
      <c r="G1778" s="92">
        <v>13</v>
      </c>
      <c r="H1778" s="68">
        <f t="array" ref="H1778">INDEX('Нормативные затраты по МЗ'!$C$2:$C$132,MATCH(A1778&amp;C1778,'Нормативные затраты по МЗ'!$A$2:$A$132&amp;'Нормативные затраты по МЗ'!$B$2:$B$132,0))</f>
        <v>141.06</v>
      </c>
      <c r="I1778" s="3">
        <f>HLOOKUP($C1778,'Параметры ПФ'!$F$3:$K$4,2,FALSE)</f>
        <v>155.04</v>
      </c>
      <c r="J1778" s="3">
        <f t="shared" si="135"/>
        <v>4513.92</v>
      </c>
      <c r="K1778" s="4">
        <f>IF(J1778&lt;'Параметры ПФ'!$N$7+0.01,'Стандартные программы'!J1778,ROUNDDOWN('Параметры ПФ'!$N$7/IF(H1778=0,I1778,IF(I1778&gt;H1778,H1778,I1778)),0)*IF(H1778=0,I1778,IF(I1778&gt;H1778,H1778,I1778)))</f>
        <v>4513.92</v>
      </c>
      <c r="L1778" s="3">
        <f t="shared" si="136"/>
        <v>58680.959999999999</v>
      </c>
      <c r="M1778" s="25">
        <f>IF(J1778&lt;'Параметры ПФ'!$N$7+0.01,E1778*F1778*G1778,ROUNDDOWN('Параметры ПФ'!$N$7/IF(H1778=0,I1778,IF(I1778&gt;H1778,H1778,I1778)),0)*G1778)</f>
        <v>416</v>
      </c>
      <c r="N1778" s="19">
        <f t="shared" si="137"/>
        <v>0</v>
      </c>
      <c r="O1778" s="66" t="b">
        <f t="shared" si="138"/>
        <v>1</v>
      </c>
      <c r="P1778" s="67">
        <f t="shared" si="139"/>
        <v>72</v>
      </c>
    </row>
    <row r="1779" spans="1:16" x14ac:dyDescent="0.45">
      <c r="A1779" s="90" t="s">
        <v>81</v>
      </c>
      <c r="B1779" s="90" t="s">
        <v>957</v>
      </c>
      <c r="C1779" s="90" t="s">
        <v>34</v>
      </c>
      <c r="D1779" s="91">
        <v>36</v>
      </c>
      <c r="E1779" s="91">
        <v>16</v>
      </c>
      <c r="F1779" s="92">
        <v>2</v>
      </c>
      <c r="G1779" s="92">
        <v>13</v>
      </c>
      <c r="H1779" s="68">
        <f t="array" ref="H1779">INDEX('Нормативные затраты по МЗ'!$C$2:$C$132,MATCH(A1779&amp;C1779,'Нормативные затраты по МЗ'!$A$2:$A$132&amp;'Нормативные затраты по МЗ'!$B$2:$B$132,0))</f>
        <v>141.06</v>
      </c>
      <c r="I1779" s="3">
        <f>HLOOKUP($C1779,'Параметры ПФ'!$F$3:$K$4,2,FALSE)</f>
        <v>155.04</v>
      </c>
      <c r="J1779" s="3">
        <f t="shared" si="135"/>
        <v>4513.92</v>
      </c>
      <c r="K1779" s="4">
        <f>IF(J1779&lt;'Параметры ПФ'!$N$7+0.01,'Стандартные программы'!J1779,ROUNDDOWN('Параметры ПФ'!$N$7/IF(H1779=0,I1779,IF(I1779&gt;H1779,H1779,I1779)),0)*IF(H1779=0,I1779,IF(I1779&gt;H1779,H1779,I1779)))</f>
        <v>4513.92</v>
      </c>
      <c r="L1779" s="3">
        <f t="shared" si="136"/>
        <v>58680.959999999999</v>
      </c>
      <c r="M1779" s="25">
        <f>IF(J1779&lt;'Параметры ПФ'!$N$7+0.01,E1779*F1779*G1779,ROUNDDOWN('Параметры ПФ'!$N$7/IF(H1779=0,I1779,IF(I1779&gt;H1779,H1779,I1779)),0)*G1779)</f>
        <v>416</v>
      </c>
      <c r="N1779" s="19">
        <f t="shared" si="137"/>
        <v>0</v>
      </c>
      <c r="O1779" s="66" t="b">
        <f t="shared" si="138"/>
        <v>1</v>
      </c>
      <c r="P1779" s="67">
        <f t="shared" si="139"/>
        <v>72</v>
      </c>
    </row>
    <row r="1780" spans="1:16" x14ac:dyDescent="0.45">
      <c r="A1780" s="90" t="s">
        <v>81</v>
      </c>
      <c r="B1780" s="90" t="s">
        <v>959</v>
      </c>
      <c r="C1780" s="90" t="s">
        <v>34</v>
      </c>
      <c r="D1780" s="91">
        <v>36</v>
      </c>
      <c r="E1780" s="91">
        <v>16</v>
      </c>
      <c r="F1780" s="92">
        <v>2</v>
      </c>
      <c r="G1780" s="92">
        <v>13</v>
      </c>
      <c r="H1780" s="68">
        <f t="array" ref="H1780">INDEX('Нормативные затраты по МЗ'!$C$2:$C$132,MATCH(A1780&amp;C1780,'Нормативные затраты по МЗ'!$A$2:$A$132&amp;'Нормативные затраты по МЗ'!$B$2:$B$132,0))</f>
        <v>141.06</v>
      </c>
      <c r="I1780" s="3">
        <f>HLOOKUP($C1780,'Параметры ПФ'!$F$3:$K$4,2,FALSE)</f>
        <v>155.04</v>
      </c>
      <c r="J1780" s="3">
        <f t="shared" si="135"/>
        <v>4513.92</v>
      </c>
      <c r="K1780" s="4">
        <f>IF(J1780&lt;'Параметры ПФ'!$N$7+0.01,'Стандартные программы'!J1780,ROUNDDOWN('Параметры ПФ'!$N$7/IF(H1780=0,I1780,IF(I1780&gt;H1780,H1780,I1780)),0)*IF(H1780=0,I1780,IF(I1780&gt;H1780,H1780,I1780)))</f>
        <v>4513.92</v>
      </c>
      <c r="L1780" s="3">
        <f t="shared" si="136"/>
        <v>58680.959999999999</v>
      </c>
      <c r="M1780" s="25">
        <f>IF(J1780&lt;'Параметры ПФ'!$N$7+0.01,E1780*F1780*G1780,ROUNDDOWN('Параметры ПФ'!$N$7/IF(H1780=0,I1780,IF(I1780&gt;H1780,H1780,I1780)),0)*G1780)</f>
        <v>416</v>
      </c>
      <c r="N1780" s="19">
        <f t="shared" si="137"/>
        <v>0</v>
      </c>
      <c r="O1780" s="66" t="b">
        <f t="shared" si="138"/>
        <v>1</v>
      </c>
      <c r="P1780" s="67">
        <f t="shared" si="139"/>
        <v>72</v>
      </c>
    </row>
    <row r="1781" spans="1:16" x14ac:dyDescent="0.45">
      <c r="A1781" s="90" t="s">
        <v>81</v>
      </c>
      <c r="B1781" s="90" t="s">
        <v>961</v>
      </c>
      <c r="C1781" s="90" t="s">
        <v>34</v>
      </c>
      <c r="D1781" s="91">
        <v>36</v>
      </c>
      <c r="E1781" s="91">
        <v>16</v>
      </c>
      <c r="F1781" s="92">
        <v>2</v>
      </c>
      <c r="G1781" s="92">
        <v>13</v>
      </c>
      <c r="H1781" s="68">
        <f t="array" ref="H1781">INDEX('Нормативные затраты по МЗ'!$C$2:$C$132,MATCH(A1781&amp;C1781,'Нормативные затраты по МЗ'!$A$2:$A$132&amp;'Нормативные затраты по МЗ'!$B$2:$B$132,0))</f>
        <v>141.06</v>
      </c>
      <c r="I1781" s="3">
        <f>HLOOKUP($C1781,'Параметры ПФ'!$F$3:$K$4,2,FALSE)</f>
        <v>155.04</v>
      </c>
      <c r="J1781" s="3">
        <f t="shared" si="135"/>
        <v>4513.92</v>
      </c>
      <c r="K1781" s="4">
        <f>IF(J1781&lt;'Параметры ПФ'!$N$7+0.01,'Стандартные программы'!J1781,ROUNDDOWN('Параметры ПФ'!$N$7/IF(H1781=0,I1781,IF(I1781&gt;H1781,H1781,I1781)),0)*IF(H1781=0,I1781,IF(I1781&gt;H1781,H1781,I1781)))</f>
        <v>4513.92</v>
      </c>
      <c r="L1781" s="3">
        <f t="shared" si="136"/>
        <v>58680.959999999999</v>
      </c>
      <c r="M1781" s="25">
        <f>IF(J1781&lt;'Параметры ПФ'!$N$7+0.01,E1781*F1781*G1781,ROUNDDOWN('Параметры ПФ'!$N$7/IF(H1781=0,I1781,IF(I1781&gt;H1781,H1781,I1781)),0)*G1781)</f>
        <v>416</v>
      </c>
      <c r="N1781" s="19">
        <f t="shared" si="137"/>
        <v>0</v>
      </c>
      <c r="O1781" s="66" t="b">
        <f t="shared" si="138"/>
        <v>1</v>
      </c>
      <c r="P1781" s="67">
        <f t="shared" si="139"/>
        <v>72</v>
      </c>
    </row>
    <row r="1782" spans="1:16" x14ac:dyDescent="0.45">
      <c r="A1782" s="90" t="s">
        <v>81</v>
      </c>
      <c r="B1782" s="90" t="s">
        <v>963</v>
      </c>
      <c r="C1782" s="90" t="s">
        <v>34</v>
      </c>
      <c r="D1782" s="91">
        <v>36</v>
      </c>
      <c r="E1782" s="91">
        <v>16</v>
      </c>
      <c r="F1782" s="92">
        <v>2</v>
      </c>
      <c r="G1782" s="92">
        <v>13</v>
      </c>
      <c r="H1782" s="68">
        <f t="array" ref="H1782">INDEX('Нормативные затраты по МЗ'!$C$2:$C$132,MATCH(A1782&amp;C1782,'Нормативные затраты по МЗ'!$A$2:$A$132&amp;'Нормативные затраты по МЗ'!$B$2:$B$132,0))</f>
        <v>141.06</v>
      </c>
      <c r="I1782" s="3">
        <f>HLOOKUP($C1782,'Параметры ПФ'!$F$3:$K$4,2,FALSE)</f>
        <v>155.04</v>
      </c>
      <c r="J1782" s="3">
        <f t="shared" si="135"/>
        <v>4513.92</v>
      </c>
      <c r="K1782" s="4">
        <f>IF(J1782&lt;'Параметры ПФ'!$N$7+0.01,'Стандартные программы'!J1782,ROUNDDOWN('Параметры ПФ'!$N$7/IF(H1782=0,I1782,IF(I1782&gt;H1782,H1782,I1782)),0)*IF(H1782=0,I1782,IF(I1782&gt;H1782,H1782,I1782)))</f>
        <v>4513.92</v>
      </c>
      <c r="L1782" s="3">
        <f t="shared" si="136"/>
        <v>58680.959999999999</v>
      </c>
      <c r="M1782" s="25">
        <f>IF(J1782&lt;'Параметры ПФ'!$N$7+0.01,E1782*F1782*G1782,ROUNDDOWN('Параметры ПФ'!$N$7/IF(H1782=0,I1782,IF(I1782&gt;H1782,H1782,I1782)),0)*G1782)</f>
        <v>416</v>
      </c>
      <c r="N1782" s="19">
        <f t="shared" si="137"/>
        <v>0</v>
      </c>
      <c r="O1782" s="66" t="b">
        <f t="shared" si="138"/>
        <v>1</v>
      </c>
      <c r="P1782" s="67">
        <f t="shared" si="139"/>
        <v>72</v>
      </c>
    </row>
    <row r="1783" spans="1:16" x14ac:dyDescent="0.45">
      <c r="A1783" s="90" t="s">
        <v>81</v>
      </c>
      <c r="B1783" s="90" t="s">
        <v>965</v>
      </c>
      <c r="C1783" s="90" t="s">
        <v>34</v>
      </c>
      <c r="D1783" s="91">
        <v>36</v>
      </c>
      <c r="E1783" s="91">
        <v>16</v>
      </c>
      <c r="F1783" s="92">
        <v>2</v>
      </c>
      <c r="G1783" s="92">
        <v>13</v>
      </c>
      <c r="H1783" s="68">
        <f t="array" ref="H1783">INDEX('Нормативные затраты по МЗ'!$C$2:$C$132,MATCH(A1783&amp;C1783,'Нормативные затраты по МЗ'!$A$2:$A$132&amp;'Нормативные затраты по МЗ'!$B$2:$B$132,0))</f>
        <v>141.06</v>
      </c>
      <c r="I1783" s="3">
        <f>HLOOKUP($C1783,'Параметры ПФ'!$F$3:$K$4,2,FALSE)</f>
        <v>155.04</v>
      </c>
      <c r="J1783" s="3">
        <f t="shared" si="135"/>
        <v>4513.92</v>
      </c>
      <c r="K1783" s="4">
        <f>IF(J1783&lt;'Параметры ПФ'!$N$7+0.01,'Стандартные программы'!J1783,ROUNDDOWN('Параметры ПФ'!$N$7/IF(H1783=0,I1783,IF(I1783&gt;H1783,H1783,I1783)),0)*IF(H1783=0,I1783,IF(I1783&gt;H1783,H1783,I1783)))</f>
        <v>4513.92</v>
      </c>
      <c r="L1783" s="3">
        <f t="shared" si="136"/>
        <v>58680.959999999999</v>
      </c>
      <c r="M1783" s="25">
        <f>IF(J1783&lt;'Параметры ПФ'!$N$7+0.01,E1783*F1783*G1783,ROUNDDOWN('Параметры ПФ'!$N$7/IF(H1783=0,I1783,IF(I1783&gt;H1783,H1783,I1783)),0)*G1783)</f>
        <v>416</v>
      </c>
      <c r="N1783" s="19">
        <f t="shared" si="137"/>
        <v>0</v>
      </c>
      <c r="O1783" s="66" t="b">
        <f t="shared" si="138"/>
        <v>1</v>
      </c>
      <c r="P1783" s="67">
        <f t="shared" si="139"/>
        <v>72</v>
      </c>
    </row>
    <row r="1784" spans="1:16" x14ac:dyDescent="0.45">
      <c r="A1784" s="90" t="s">
        <v>81</v>
      </c>
      <c r="B1784" s="90" t="s">
        <v>967</v>
      </c>
      <c r="C1784" s="90" t="s">
        <v>34</v>
      </c>
      <c r="D1784" s="91">
        <v>36</v>
      </c>
      <c r="E1784" s="91">
        <v>16</v>
      </c>
      <c r="F1784" s="92">
        <v>2</v>
      </c>
      <c r="G1784" s="92">
        <v>13</v>
      </c>
      <c r="H1784" s="68">
        <f t="array" ref="H1784">INDEX('Нормативные затраты по МЗ'!$C$2:$C$132,MATCH(A1784&amp;C1784,'Нормативные затраты по МЗ'!$A$2:$A$132&amp;'Нормативные затраты по МЗ'!$B$2:$B$132,0))</f>
        <v>141.06</v>
      </c>
      <c r="I1784" s="3">
        <f>HLOOKUP($C1784,'Параметры ПФ'!$F$3:$K$4,2,FALSE)</f>
        <v>155.04</v>
      </c>
      <c r="J1784" s="3">
        <f t="shared" si="135"/>
        <v>4513.92</v>
      </c>
      <c r="K1784" s="4">
        <f>IF(J1784&lt;'Параметры ПФ'!$N$7+0.01,'Стандартные программы'!J1784,ROUNDDOWN('Параметры ПФ'!$N$7/IF(H1784=0,I1784,IF(I1784&gt;H1784,H1784,I1784)),0)*IF(H1784=0,I1784,IF(I1784&gt;H1784,H1784,I1784)))</f>
        <v>4513.92</v>
      </c>
      <c r="L1784" s="3">
        <f t="shared" si="136"/>
        <v>58680.959999999999</v>
      </c>
      <c r="M1784" s="25">
        <f>IF(J1784&lt;'Параметры ПФ'!$N$7+0.01,E1784*F1784*G1784,ROUNDDOWN('Параметры ПФ'!$N$7/IF(H1784=0,I1784,IF(I1784&gt;H1784,H1784,I1784)),0)*G1784)</f>
        <v>416</v>
      </c>
      <c r="N1784" s="19">
        <f t="shared" si="137"/>
        <v>0</v>
      </c>
      <c r="O1784" s="66" t="b">
        <f t="shared" si="138"/>
        <v>1</v>
      </c>
      <c r="P1784" s="67">
        <f t="shared" si="139"/>
        <v>72</v>
      </c>
    </row>
    <row r="1785" spans="1:16" x14ac:dyDescent="0.45">
      <c r="A1785" s="90" t="s">
        <v>81</v>
      </c>
      <c r="B1785" s="90" t="s">
        <v>969</v>
      </c>
      <c r="C1785" s="90" t="s">
        <v>34</v>
      </c>
      <c r="D1785" s="91">
        <v>36</v>
      </c>
      <c r="E1785" s="91">
        <v>16</v>
      </c>
      <c r="F1785" s="92">
        <v>2</v>
      </c>
      <c r="G1785" s="92">
        <v>13</v>
      </c>
      <c r="H1785" s="68">
        <f t="array" ref="H1785">INDEX('Нормативные затраты по МЗ'!$C$2:$C$132,MATCH(A1785&amp;C1785,'Нормативные затраты по МЗ'!$A$2:$A$132&amp;'Нормативные затраты по МЗ'!$B$2:$B$132,0))</f>
        <v>141.06</v>
      </c>
      <c r="I1785" s="3">
        <f>HLOOKUP($C1785,'Параметры ПФ'!$F$3:$K$4,2,FALSE)</f>
        <v>155.04</v>
      </c>
      <c r="J1785" s="3">
        <f t="shared" si="135"/>
        <v>4513.92</v>
      </c>
      <c r="K1785" s="4">
        <f>IF(J1785&lt;'Параметры ПФ'!$N$7+0.01,'Стандартные программы'!J1785,ROUNDDOWN('Параметры ПФ'!$N$7/IF(H1785=0,I1785,IF(I1785&gt;H1785,H1785,I1785)),0)*IF(H1785=0,I1785,IF(I1785&gt;H1785,H1785,I1785)))</f>
        <v>4513.92</v>
      </c>
      <c r="L1785" s="3">
        <f t="shared" si="136"/>
        <v>58680.959999999999</v>
      </c>
      <c r="M1785" s="25">
        <f>IF(J1785&lt;'Параметры ПФ'!$N$7+0.01,E1785*F1785*G1785,ROUNDDOWN('Параметры ПФ'!$N$7/IF(H1785=0,I1785,IF(I1785&gt;H1785,H1785,I1785)),0)*G1785)</f>
        <v>416</v>
      </c>
      <c r="N1785" s="19">
        <f t="shared" si="137"/>
        <v>0</v>
      </c>
      <c r="O1785" s="66" t="b">
        <f t="shared" si="138"/>
        <v>1</v>
      </c>
      <c r="P1785" s="67">
        <f t="shared" si="139"/>
        <v>72</v>
      </c>
    </row>
    <row r="1786" spans="1:16" x14ac:dyDescent="0.45">
      <c r="A1786" s="90" t="s">
        <v>81</v>
      </c>
      <c r="B1786" s="90" t="s">
        <v>971</v>
      </c>
      <c r="C1786" s="90" t="s">
        <v>34</v>
      </c>
      <c r="D1786" s="91">
        <v>36</v>
      </c>
      <c r="E1786" s="91">
        <v>16</v>
      </c>
      <c r="F1786" s="92">
        <v>2</v>
      </c>
      <c r="G1786" s="92">
        <v>13</v>
      </c>
      <c r="H1786" s="68">
        <f t="array" ref="H1786">INDEX('Нормативные затраты по МЗ'!$C$2:$C$132,MATCH(A1786&amp;C1786,'Нормативные затраты по МЗ'!$A$2:$A$132&amp;'Нормативные затраты по МЗ'!$B$2:$B$132,0))</f>
        <v>141.06</v>
      </c>
      <c r="I1786" s="3">
        <f>HLOOKUP($C1786,'Параметры ПФ'!$F$3:$K$4,2,FALSE)</f>
        <v>155.04</v>
      </c>
      <c r="J1786" s="3">
        <f t="shared" si="135"/>
        <v>4513.92</v>
      </c>
      <c r="K1786" s="4">
        <f>IF(J1786&lt;'Параметры ПФ'!$N$7+0.01,'Стандартные программы'!J1786,ROUNDDOWN('Параметры ПФ'!$N$7/IF(H1786=0,I1786,IF(I1786&gt;H1786,H1786,I1786)),0)*IF(H1786=0,I1786,IF(I1786&gt;H1786,H1786,I1786)))</f>
        <v>4513.92</v>
      </c>
      <c r="L1786" s="3">
        <f t="shared" si="136"/>
        <v>58680.959999999999</v>
      </c>
      <c r="M1786" s="25">
        <f>IF(J1786&lt;'Параметры ПФ'!$N$7+0.01,E1786*F1786*G1786,ROUNDDOWN('Параметры ПФ'!$N$7/IF(H1786=0,I1786,IF(I1786&gt;H1786,H1786,I1786)),0)*G1786)</f>
        <v>416</v>
      </c>
      <c r="N1786" s="19">
        <f t="shared" si="137"/>
        <v>0</v>
      </c>
      <c r="O1786" s="66" t="b">
        <f t="shared" si="138"/>
        <v>1</v>
      </c>
      <c r="P1786" s="67">
        <f t="shared" si="139"/>
        <v>72</v>
      </c>
    </row>
    <row r="1787" spans="1:16" x14ac:dyDescent="0.45">
      <c r="A1787" s="90" t="s">
        <v>81</v>
      </c>
      <c r="B1787" s="90" t="s">
        <v>973</v>
      </c>
      <c r="C1787" s="90" t="s">
        <v>34</v>
      </c>
      <c r="D1787" s="91">
        <v>36</v>
      </c>
      <c r="E1787" s="91">
        <v>16</v>
      </c>
      <c r="F1787" s="92">
        <v>2</v>
      </c>
      <c r="G1787" s="92">
        <v>13</v>
      </c>
      <c r="H1787" s="68">
        <f t="array" ref="H1787">INDEX('Нормативные затраты по МЗ'!$C$2:$C$132,MATCH(A1787&amp;C1787,'Нормативные затраты по МЗ'!$A$2:$A$132&amp;'Нормативные затраты по МЗ'!$B$2:$B$132,0))</f>
        <v>141.06</v>
      </c>
      <c r="I1787" s="3">
        <f>HLOOKUP($C1787,'Параметры ПФ'!$F$3:$K$4,2,FALSE)</f>
        <v>155.04</v>
      </c>
      <c r="J1787" s="3">
        <f t="shared" si="135"/>
        <v>4513.92</v>
      </c>
      <c r="K1787" s="4">
        <f>IF(J1787&lt;'Параметры ПФ'!$N$7+0.01,'Стандартные программы'!J1787,ROUNDDOWN('Параметры ПФ'!$N$7/IF(H1787=0,I1787,IF(I1787&gt;H1787,H1787,I1787)),0)*IF(H1787=0,I1787,IF(I1787&gt;H1787,H1787,I1787)))</f>
        <v>4513.92</v>
      </c>
      <c r="L1787" s="3">
        <f t="shared" si="136"/>
        <v>58680.959999999999</v>
      </c>
      <c r="M1787" s="25">
        <f>IF(J1787&lt;'Параметры ПФ'!$N$7+0.01,E1787*F1787*G1787,ROUNDDOWN('Параметры ПФ'!$N$7/IF(H1787=0,I1787,IF(I1787&gt;H1787,H1787,I1787)),0)*G1787)</f>
        <v>416</v>
      </c>
      <c r="N1787" s="19">
        <f t="shared" si="137"/>
        <v>0</v>
      </c>
      <c r="O1787" s="66" t="b">
        <f t="shared" si="138"/>
        <v>1</v>
      </c>
      <c r="P1787" s="67">
        <f t="shared" si="139"/>
        <v>72</v>
      </c>
    </row>
    <row r="1788" spans="1:16" x14ac:dyDescent="0.45">
      <c r="A1788" s="90" t="s">
        <v>81</v>
      </c>
      <c r="B1788" s="90" t="s">
        <v>975</v>
      </c>
      <c r="C1788" s="90" t="s">
        <v>34</v>
      </c>
      <c r="D1788" s="91">
        <v>36</v>
      </c>
      <c r="E1788" s="91">
        <v>16</v>
      </c>
      <c r="F1788" s="92">
        <v>2</v>
      </c>
      <c r="G1788" s="92">
        <v>13</v>
      </c>
      <c r="H1788" s="68">
        <f t="array" ref="H1788">INDEX('Нормативные затраты по МЗ'!$C$2:$C$132,MATCH(A1788&amp;C1788,'Нормативные затраты по МЗ'!$A$2:$A$132&amp;'Нормативные затраты по МЗ'!$B$2:$B$132,0))</f>
        <v>141.06</v>
      </c>
      <c r="I1788" s="3">
        <f>HLOOKUP($C1788,'Параметры ПФ'!$F$3:$K$4,2,FALSE)</f>
        <v>155.04</v>
      </c>
      <c r="J1788" s="3">
        <f t="shared" si="135"/>
        <v>4513.92</v>
      </c>
      <c r="K1788" s="4">
        <f>IF(J1788&lt;'Параметры ПФ'!$N$7+0.01,'Стандартные программы'!J1788,ROUNDDOWN('Параметры ПФ'!$N$7/IF(H1788=0,I1788,IF(I1788&gt;H1788,H1788,I1788)),0)*IF(H1788=0,I1788,IF(I1788&gt;H1788,H1788,I1788)))</f>
        <v>4513.92</v>
      </c>
      <c r="L1788" s="3">
        <f t="shared" si="136"/>
        <v>58680.959999999999</v>
      </c>
      <c r="M1788" s="25">
        <f>IF(J1788&lt;'Параметры ПФ'!$N$7+0.01,E1788*F1788*G1788,ROUNDDOWN('Параметры ПФ'!$N$7/IF(H1788=0,I1788,IF(I1788&gt;H1788,H1788,I1788)),0)*G1788)</f>
        <v>416</v>
      </c>
      <c r="N1788" s="19">
        <f t="shared" si="137"/>
        <v>0</v>
      </c>
      <c r="O1788" s="66" t="b">
        <f t="shared" si="138"/>
        <v>1</v>
      </c>
      <c r="P1788" s="67">
        <f t="shared" si="139"/>
        <v>72</v>
      </c>
    </row>
    <row r="1789" spans="1:16" x14ac:dyDescent="0.45">
      <c r="A1789" s="90" t="s">
        <v>81</v>
      </c>
      <c r="B1789" s="90" t="s">
        <v>977</v>
      </c>
      <c r="C1789" s="90" t="s">
        <v>34</v>
      </c>
      <c r="D1789" s="91">
        <v>36</v>
      </c>
      <c r="E1789" s="91">
        <v>16</v>
      </c>
      <c r="F1789" s="92">
        <v>2</v>
      </c>
      <c r="G1789" s="92">
        <v>13</v>
      </c>
      <c r="H1789" s="68">
        <f t="array" ref="H1789">INDEX('Нормативные затраты по МЗ'!$C$2:$C$132,MATCH(A1789&amp;C1789,'Нормативные затраты по МЗ'!$A$2:$A$132&amp;'Нормативные затраты по МЗ'!$B$2:$B$132,0))</f>
        <v>141.06</v>
      </c>
      <c r="I1789" s="3">
        <f>HLOOKUP($C1789,'Параметры ПФ'!$F$3:$K$4,2,FALSE)</f>
        <v>155.04</v>
      </c>
      <c r="J1789" s="3">
        <f t="shared" si="135"/>
        <v>4513.92</v>
      </c>
      <c r="K1789" s="4">
        <f>IF(J1789&lt;'Параметры ПФ'!$N$7+0.01,'Стандартные программы'!J1789,ROUNDDOWN('Параметры ПФ'!$N$7/IF(H1789=0,I1789,IF(I1789&gt;H1789,H1789,I1789)),0)*IF(H1789=0,I1789,IF(I1789&gt;H1789,H1789,I1789)))</f>
        <v>4513.92</v>
      </c>
      <c r="L1789" s="3">
        <f t="shared" si="136"/>
        <v>58680.959999999999</v>
      </c>
      <c r="M1789" s="25">
        <f>IF(J1789&lt;'Параметры ПФ'!$N$7+0.01,E1789*F1789*G1789,ROUNDDOWN('Параметры ПФ'!$N$7/IF(H1789=0,I1789,IF(I1789&gt;H1789,H1789,I1789)),0)*G1789)</f>
        <v>416</v>
      </c>
      <c r="N1789" s="19">
        <f t="shared" si="137"/>
        <v>0</v>
      </c>
      <c r="O1789" s="66" t="b">
        <f t="shared" si="138"/>
        <v>1</v>
      </c>
      <c r="P1789" s="67">
        <f t="shared" si="139"/>
        <v>72</v>
      </c>
    </row>
    <row r="1790" spans="1:16" x14ac:dyDescent="0.45">
      <c r="A1790" s="90" t="s">
        <v>81</v>
      </c>
      <c r="B1790" s="90" t="s">
        <v>979</v>
      </c>
      <c r="C1790" s="90" t="s">
        <v>34</v>
      </c>
      <c r="D1790" s="91">
        <v>36</v>
      </c>
      <c r="E1790" s="91">
        <v>16</v>
      </c>
      <c r="F1790" s="92">
        <v>2</v>
      </c>
      <c r="G1790" s="92">
        <v>13</v>
      </c>
      <c r="H1790" s="68">
        <f t="array" ref="H1790">INDEX('Нормативные затраты по МЗ'!$C$2:$C$132,MATCH(A1790&amp;C1790,'Нормативные затраты по МЗ'!$A$2:$A$132&amp;'Нормативные затраты по МЗ'!$B$2:$B$132,0))</f>
        <v>141.06</v>
      </c>
      <c r="I1790" s="3">
        <f>HLOOKUP($C1790,'Параметры ПФ'!$F$3:$K$4,2,FALSE)</f>
        <v>155.04</v>
      </c>
      <c r="J1790" s="3">
        <f t="shared" si="135"/>
        <v>4513.92</v>
      </c>
      <c r="K1790" s="4">
        <f>IF(J1790&lt;'Параметры ПФ'!$N$7+0.01,'Стандартные программы'!J1790,ROUNDDOWN('Параметры ПФ'!$N$7/IF(H1790=0,I1790,IF(I1790&gt;H1790,H1790,I1790)),0)*IF(H1790=0,I1790,IF(I1790&gt;H1790,H1790,I1790)))</f>
        <v>4513.92</v>
      </c>
      <c r="L1790" s="3">
        <f t="shared" si="136"/>
        <v>58680.959999999999</v>
      </c>
      <c r="M1790" s="25">
        <f>IF(J1790&lt;'Параметры ПФ'!$N$7+0.01,E1790*F1790*G1790,ROUNDDOWN('Параметры ПФ'!$N$7/IF(H1790=0,I1790,IF(I1790&gt;H1790,H1790,I1790)),0)*G1790)</f>
        <v>416</v>
      </c>
      <c r="N1790" s="19">
        <f t="shared" si="137"/>
        <v>0</v>
      </c>
      <c r="O1790" s="66" t="b">
        <f t="shared" si="138"/>
        <v>1</v>
      </c>
      <c r="P1790" s="67">
        <f t="shared" si="139"/>
        <v>72</v>
      </c>
    </row>
    <row r="1791" spans="1:16" x14ac:dyDescent="0.45">
      <c r="A1791" s="90" t="s">
        <v>81</v>
      </c>
      <c r="B1791" s="90" t="s">
        <v>981</v>
      </c>
      <c r="C1791" s="90" t="s">
        <v>34</v>
      </c>
      <c r="D1791" s="91">
        <v>36</v>
      </c>
      <c r="E1791" s="91">
        <v>16</v>
      </c>
      <c r="F1791" s="92">
        <v>2</v>
      </c>
      <c r="G1791" s="92">
        <v>13</v>
      </c>
      <c r="H1791" s="68">
        <f t="array" ref="H1791">INDEX('Нормативные затраты по МЗ'!$C$2:$C$132,MATCH(A1791&amp;C1791,'Нормативные затраты по МЗ'!$A$2:$A$132&amp;'Нормативные затраты по МЗ'!$B$2:$B$132,0))</f>
        <v>141.06</v>
      </c>
      <c r="I1791" s="3">
        <f>HLOOKUP($C1791,'Параметры ПФ'!$F$3:$K$4,2,FALSE)</f>
        <v>155.04</v>
      </c>
      <c r="J1791" s="3">
        <f t="shared" si="135"/>
        <v>4513.92</v>
      </c>
      <c r="K1791" s="4">
        <f>IF(J1791&lt;'Параметры ПФ'!$N$7+0.01,'Стандартные программы'!J1791,ROUNDDOWN('Параметры ПФ'!$N$7/IF(H1791=0,I1791,IF(I1791&gt;H1791,H1791,I1791)),0)*IF(H1791=0,I1791,IF(I1791&gt;H1791,H1791,I1791)))</f>
        <v>4513.92</v>
      </c>
      <c r="L1791" s="3">
        <f t="shared" si="136"/>
        <v>58680.959999999999</v>
      </c>
      <c r="M1791" s="25">
        <f>IF(J1791&lt;'Параметры ПФ'!$N$7+0.01,E1791*F1791*G1791,ROUNDDOWN('Параметры ПФ'!$N$7/IF(H1791=0,I1791,IF(I1791&gt;H1791,H1791,I1791)),0)*G1791)</f>
        <v>416</v>
      </c>
      <c r="N1791" s="19">
        <f t="shared" si="137"/>
        <v>0</v>
      </c>
      <c r="O1791" s="66" t="b">
        <f t="shared" si="138"/>
        <v>1</v>
      </c>
      <c r="P1791" s="67">
        <f t="shared" si="139"/>
        <v>72</v>
      </c>
    </row>
    <row r="1792" spans="1:16" x14ac:dyDescent="0.45">
      <c r="A1792" s="90" t="s">
        <v>81</v>
      </c>
      <c r="B1792" s="90" t="s">
        <v>983</v>
      </c>
      <c r="C1792" s="90" t="s">
        <v>34</v>
      </c>
      <c r="D1792" s="91">
        <v>36</v>
      </c>
      <c r="E1792" s="91">
        <v>16</v>
      </c>
      <c r="F1792" s="92">
        <v>2</v>
      </c>
      <c r="G1792" s="92">
        <v>13</v>
      </c>
      <c r="H1792" s="68">
        <f t="array" ref="H1792">INDEX('Нормативные затраты по МЗ'!$C$2:$C$132,MATCH(A1792&amp;C1792,'Нормативные затраты по МЗ'!$A$2:$A$132&amp;'Нормативные затраты по МЗ'!$B$2:$B$132,0))</f>
        <v>141.06</v>
      </c>
      <c r="I1792" s="3">
        <f>HLOOKUP($C1792,'Параметры ПФ'!$F$3:$K$4,2,FALSE)</f>
        <v>155.04</v>
      </c>
      <c r="J1792" s="3">
        <f t="shared" si="135"/>
        <v>4513.92</v>
      </c>
      <c r="K1792" s="4">
        <f>IF(J1792&lt;'Параметры ПФ'!$N$7+0.01,'Стандартные программы'!J1792,ROUNDDOWN('Параметры ПФ'!$N$7/IF(H1792=0,I1792,IF(I1792&gt;H1792,H1792,I1792)),0)*IF(H1792=0,I1792,IF(I1792&gt;H1792,H1792,I1792)))</f>
        <v>4513.92</v>
      </c>
      <c r="L1792" s="3">
        <f t="shared" si="136"/>
        <v>58680.959999999999</v>
      </c>
      <c r="M1792" s="25">
        <f>IF(J1792&lt;'Параметры ПФ'!$N$7+0.01,E1792*F1792*G1792,ROUNDDOWN('Параметры ПФ'!$N$7/IF(H1792=0,I1792,IF(I1792&gt;H1792,H1792,I1792)),0)*G1792)</f>
        <v>416</v>
      </c>
      <c r="N1792" s="19">
        <f t="shared" si="137"/>
        <v>0</v>
      </c>
      <c r="O1792" s="66" t="b">
        <f t="shared" si="138"/>
        <v>1</v>
      </c>
      <c r="P1792" s="67">
        <f t="shared" si="139"/>
        <v>72</v>
      </c>
    </row>
    <row r="1793" spans="1:16" x14ac:dyDescent="0.45">
      <c r="A1793" s="90" t="s">
        <v>81</v>
      </c>
      <c r="B1793" s="90" t="s">
        <v>985</v>
      </c>
      <c r="C1793" s="90" t="s">
        <v>34</v>
      </c>
      <c r="D1793" s="91">
        <v>36</v>
      </c>
      <c r="E1793" s="91">
        <v>16</v>
      </c>
      <c r="F1793" s="92">
        <v>2</v>
      </c>
      <c r="G1793" s="92">
        <v>13</v>
      </c>
      <c r="H1793" s="68">
        <f t="array" ref="H1793">INDEX('Нормативные затраты по МЗ'!$C$2:$C$132,MATCH(A1793&amp;C1793,'Нормативные затраты по МЗ'!$A$2:$A$132&amp;'Нормативные затраты по МЗ'!$B$2:$B$132,0))</f>
        <v>141.06</v>
      </c>
      <c r="I1793" s="3">
        <f>HLOOKUP($C1793,'Параметры ПФ'!$F$3:$K$4,2,FALSE)</f>
        <v>155.04</v>
      </c>
      <c r="J1793" s="3">
        <f t="shared" si="135"/>
        <v>4513.92</v>
      </c>
      <c r="K1793" s="4">
        <f>IF(J1793&lt;'Параметры ПФ'!$N$7+0.01,'Стандартные программы'!J1793,ROUNDDOWN('Параметры ПФ'!$N$7/IF(H1793=0,I1793,IF(I1793&gt;H1793,H1793,I1793)),0)*IF(H1793=0,I1793,IF(I1793&gt;H1793,H1793,I1793)))</f>
        <v>4513.92</v>
      </c>
      <c r="L1793" s="3">
        <f t="shared" si="136"/>
        <v>58680.959999999999</v>
      </c>
      <c r="M1793" s="25">
        <f>IF(J1793&lt;'Параметры ПФ'!$N$7+0.01,E1793*F1793*G1793,ROUNDDOWN('Параметры ПФ'!$N$7/IF(H1793=0,I1793,IF(I1793&gt;H1793,H1793,I1793)),0)*G1793)</f>
        <v>416</v>
      </c>
      <c r="N1793" s="19">
        <f t="shared" si="137"/>
        <v>0</v>
      </c>
      <c r="O1793" s="66" t="b">
        <f t="shared" si="138"/>
        <v>1</v>
      </c>
      <c r="P1793" s="67">
        <f t="shared" si="139"/>
        <v>72</v>
      </c>
    </row>
    <row r="1794" spans="1:16" x14ac:dyDescent="0.45">
      <c r="A1794" s="90" t="s">
        <v>81</v>
      </c>
      <c r="B1794" s="90" t="s">
        <v>987</v>
      </c>
      <c r="C1794" s="90" t="s">
        <v>34</v>
      </c>
      <c r="D1794" s="91">
        <v>36</v>
      </c>
      <c r="E1794" s="91">
        <v>16</v>
      </c>
      <c r="F1794" s="92">
        <v>2</v>
      </c>
      <c r="G1794" s="92">
        <v>13</v>
      </c>
      <c r="H1794" s="68">
        <f t="array" ref="H1794">INDEX('Нормативные затраты по МЗ'!$C$2:$C$132,MATCH(A1794&amp;C1794,'Нормативные затраты по МЗ'!$A$2:$A$132&amp;'Нормативные затраты по МЗ'!$B$2:$B$132,0))</f>
        <v>141.06</v>
      </c>
      <c r="I1794" s="3">
        <f>HLOOKUP($C1794,'Параметры ПФ'!$F$3:$K$4,2,FALSE)</f>
        <v>155.04</v>
      </c>
      <c r="J1794" s="3">
        <f t="shared" ref="J1794:J1814" si="140">IF(H1794=0,I1794*F1794*E1794,IF(I1794&gt;H1794,H1794*F1794*E1794,I1794*F1794*E1794))</f>
        <v>4513.92</v>
      </c>
      <c r="K1794" s="4">
        <f>IF(J1794&lt;'Параметры ПФ'!$N$7+0.01,'Стандартные программы'!J1794,ROUNDDOWN('Параметры ПФ'!$N$7/IF(H1794=0,I1794,IF(I1794&gt;H1794,H1794,I1794)),0)*IF(H1794=0,I1794,IF(I1794&gt;H1794,H1794,I1794)))</f>
        <v>4513.92</v>
      </c>
      <c r="L1794" s="3">
        <f t="shared" ref="L1794:L1813" si="141">K1794*G1794</f>
        <v>58680.959999999999</v>
      </c>
      <c r="M1794" s="25">
        <f>IF(J1794&lt;'Параметры ПФ'!$N$7+0.01,E1794*F1794*G1794,ROUNDDOWN('Параметры ПФ'!$N$7/IF(H1794=0,I1794,IF(I1794&gt;H1794,H1794,I1794)),0)*G1794)</f>
        <v>416</v>
      </c>
      <c r="N1794" s="19">
        <f t="shared" ref="N1794:N1814" si="142">IF(H1794=0,I1794*F1794*E1794,IF(I1794&gt;H1794,H1794*F1794*E1794,I1794*F1794*E1794))-K1794</f>
        <v>0</v>
      </c>
      <c r="O1794" s="66" t="b">
        <f t="shared" ref="O1794:O1814" si="143">IF(I1794&gt;=H1794,TRUE,FALSE)</f>
        <v>1</v>
      </c>
      <c r="P1794" s="67">
        <f t="shared" ref="P1794:P1814" si="144">D1794*F1794</f>
        <v>72</v>
      </c>
    </row>
    <row r="1795" spans="1:16" x14ac:dyDescent="0.45">
      <c r="A1795" s="90" t="s">
        <v>81</v>
      </c>
      <c r="B1795" s="90" t="s">
        <v>989</v>
      </c>
      <c r="C1795" s="90" t="s">
        <v>34</v>
      </c>
      <c r="D1795" s="91">
        <v>36</v>
      </c>
      <c r="E1795" s="91">
        <v>16</v>
      </c>
      <c r="F1795" s="92">
        <v>2</v>
      </c>
      <c r="G1795" s="92">
        <v>13</v>
      </c>
      <c r="H1795" s="68">
        <f t="array" ref="H1795">INDEX('Нормативные затраты по МЗ'!$C$2:$C$132,MATCH(A1795&amp;C1795,'Нормативные затраты по МЗ'!$A$2:$A$132&amp;'Нормативные затраты по МЗ'!$B$2:$B$132,0))</f>
        <v>141.06</v>
      </c>
      <c r="I1795" s="3">
        <f>HLOOKUP($C1795,'Параметры ПФ'!$F$3:$K$4,2,FALSE)</f>
        <v>155.04</v>
      </c>
      <c r="J1795" s="3">
        <f t="shared" si="140"/>
        <v>4513.92</v>
      </c>
      <c r="K1795" s="4">
        <f>IF(J1795&lt;'Параметры ПФ'!$N$7+0.01,'Стандартные программы'!J1795,ROUNDDOWN('Параметры ПФ'!$N$7/IF(H1795=0,I1795,IF(I1795&gt;H1795,H1795,I1795)),0)*IF(H1795=0,I1795,IF(I1795&gt;H1795,H1795,I1795)))</f>
        <v>4513.92</v>
      </c>
      <c r="L1795" s="3">
        <f t="shared" si="141"/>
        <v>58680.959999999999</v>
      </c>
      <c r="M1795" s="25">
        <f>IF(J1795&lt;'Параметры ПФ'!$N$7+0.01,E1795*F1795*G1795,ROUNDDOWN('Параметры ПФ'!$N$7/IF(H1795=0,I1795,IF(I1795&gt;H1795,H1795,I1795)),0)*G1795)</f>
        <v>416</v>
      </c>
      <c r="N1795" s="19">
        <f t="shared" si="142"/>
        <v>0</v>
      </c>
      <c r="O1795" s="66" t="b">
        <f t="shared" si="143"/>
        <v>1</v>
      </c>
      <c r="P1795" s="67">
        <f t="shared" si="144"/>
        <v>72</v>
      </c>
    </row>
    <row r="1796" spans="1:16" x14ac:dyDescent="0.45">
      <c r="A1796" s="90" t="s">
        <v>81</v>
      </c>
      <c r="B1796" s="90" t="s">
        <v>991</v>
      </c>
      <c r="C1796" s="90" t="s">
        <v>34</v>
      </c>
      <c r="D1796" s="91">
        <v>36</v>
      </c>
      <c r="E1796" s="91">
        <v>16</v>
      </c>
      <c r="F1796" s="92">
        <v>2</v>
      </c>
      <c r="G1796" s="92">
        <v>13</v>
      </c>
      <c r="H1796" s="68">
        <f t="array" ref="H1796">INDEX('Нормативные затраты по МЗ'!$C$2:$C$132,MATCH(A1796&amp;C1796,'Нормативные затраты по МЗ'!$A$2:$A$132&amp;'Нормативные затраты по МЗ'!$B$2:$B$132,0))</f>
        <v>141.06</v>
      </c>
      <c r="I1796" s="3">
        <f>HLOOKUP($C1796,'Параметры ПФ'!$F$3:$K$4,2,FALSE)</f>
        <v>155.04</v>
      </c>
      <c r="J1796" s="3">
        <f t="shared" si="140"/>
        <v>4513.92</v>
      </c>
      <c r="K1796" s="4">
        <f>IF(J1796&lt;'Параметры ПФ'!$N$7+0.01,'Стандартные программы'!J1796,ROUNDDOWN('Параметры ПФ'!$N$7/IF(H1796=0,I1796,IF(I1796&gt;H1796,H1796,I1796)),0)*IF(H1796=0,I1796,IF(I1796&gt;H1796,H1796,I1796)))</f>
        <v>4513.92</v>
      </c>
      <c r="L1796" s="3">
        <f t="shared" si="141"/>
        <v>58680.959999999999</v>
      </c>
      <c r="M1796" s="25">
        <f>IF(J1796&lt;'Параметры ПФ'!$N$7+0.01,E1796*F1796*G1796,ROUNDDOWN('Параметры ПФ'!$N$7/IF(H1796=0,I1796,IF(I1796&gt;H1796,H1796,I1796)),0)*G1796)</f>
        <v>416</v>
      </c>
      <c r="N1796" s="19">
        <f t="shared" si="142"/>
        <v>0</v>
      </c>
      <c r="O1796" s="66" t="b">
        <f t="shared" si="143"/>
        <v>1</v>
      </c>
      <c r="P1796" s="67">
        <f t="shared" si="144"/>
        <v>72</v>
      </c>
    </row>
    <row r="1797" spans="1:16" x14ac:dyDescent="0.45">
      <c r="A1797" s="90" t="s">
        <v>81</v>
      </c>
      <c r="B1797" s="90" t="s">
        <v>993</v>
      </c>
      <c r="C1797" s="90" t="s">
        <v>34</v>
      </c>
      <c r="D1797" s="91">
        <v>36</v>
      </c>
      <c r="E1797" s="91">
        <v>16</v>
      </c>
      <c r="F1797" s="92">
        <v>2</v>
      </c>
      <c r="G1797" s="92">
        <v>13</v>
      </c>
      <c r="H1797" s="68">
        <f t="array" ref="H1797">INDEX('Нормативные затраты по МЗ'!$C$2:$C$132,MATCH(A1797&amp;C1797,'Нормативные затраты по МЗ'!$A$2:$A$132&amp;'Нормативные затраты по МЗ'!$B$2:$B$132,0))</f>
        <v>141.06</v>
      </c>
      <c r="I1797" s="3">
        <f>HLOOKUP($C1797,'Параметры ПФ'!$F$3:$K$4,2,FALSE)</f>
        <v>155.04</v>
      </c>
      <c r="J1797" s="3">
        <f t="shared" si="140"/>
        <v>4513.92</v>
      </c>
      <c r="K1797" s="4">
        <f>IF(J1797&lt;'Параметры ПФ'!$N$7+0.01,'Стандартные программы'!J1797,ROUNDDOWN('Параметры ПФ'!$N$7/IF(H1797=0,I1797,IF(I1797&gt;H1797,H1797,I1797)),0)*IF(H1797=0,I1797,IF(I1797&gt;H1797,H1797,I1797)))</f>
        <v>4513.92</v>
      </c>
      <c r="L1797" s="3">
        <f t="shared" si="141"/>
        <v>58680.959999999999</v>
      </c>
      <c r="M1797" s="25">
        <f>IF(J1797&lt;'Параметры ПФ'!$N$7+0.01,E1797*F1797*G1797,ROUNDDOWN('Параметры ПФ'!$N$7/IF(H1797=0,I1797,IF(I1797&gt;H1797,H1797,I1797)),0)*G1797)</f>
        <v>416</v>
      </c>
      <c r="N1797" s="19">
        <f t="shared" si="142"/>
        <v>0</v>
      </c>
      <c r="O1797" s="66" t="b">
        <f t="shared" si="143"/>
        <v>1</v>
      </c>
      <c r="P1797" s="67">
        <f t="shared" si="144"/>
        <v>72</v>
      </c>
    </row>
    <row r="1798" spans="1:16" x14ac:dyDescent="0.45">
      <c r="A1798" s="90" t="s">
        <v>81</v>
      </c>
      <c r="B1798" s="90" t="s">
        <v>995</v>
      </c>
      <c r="C1798" s="90" t="s">
        <v>34</v>
      </c>
      <c r="D1798" s="91">
        <v>36</v>
      </c>
      <c r="E1798" s="91">
        <v>16</v>
      </c>
      <c r="F1798" s="92">
        <v>2</v>
      </c>
      <c r="G1798" s="92">
        <v>13</v>
      </c>
      <c r="H1798" s="68">
        <f t="array" ref="H1798">INDEX('Нормативные затраты по МЗ'!$C$2:$C$132,MATCH(A1798&amp;C1798,'Нормативные затраты по МЗ'!$A$2:$A$132&amp;'Нормативные затраты по МЗ'!$B$2:$B$132,0))</f>
        <v>141.06</v>
      </c>
      <c r="I1798" s="3">
        <f>HLOOKUP($C1798,'Параметры ПФ'!$F$3:$K$4,2,FALSE)</f>
        <v>155.04</v>
      </c>
      <c r="J1798" s="3">
        <f t="shared" si="140"/>
        <v>4513.92</v>
      </c>
      <c r="K1798" s="4">
        <f>IF(J1798&lt;'Параметры ПФ'!$N$7+0.01,'Стандартные программы'!J1798,ROUNDDOWN('Параметры ПФ'!$N$7/IF(H1798=0,I1798,IF(I1798&gt;H1798,H1798,I1798)),0)*IF(H1798=0,I1798,IF(I1798&gt;H1798,H1798,I1798)))</f>
        <v>4513.92</v>
      </c>
      <c r="L1798" s="3">
        <f t="shared" si="141"/>
        <v>58680.959999999999</v>
      </c>
      <c r="M1798" s="25">
        <f>IF(J1798&lt;'Параметры ПФ'!$N$7+0.01,E1798*F1798*G1798,ROUNDDOWN('Параметры ПФ'!$N$7/IF(H1798=0,I1798,IF(I1798&gt;H1798,H1798,I1798)),0)*G1798)</f>
        <v>416</v>
      </c>
      <c r="N1798" s="19">
        <f t="shared" si="142"/>
        <v>0</v>
      </c>
      <c r="O1798" s="66" t="b">
        <f t="shared" si="143"/>
        <v>1</v>
      </c>
      <c r="P1798" s="67">
        <f t="shared" si="144"/>
        <v>72</v>
      </c>
    </row>
    <row r="1799" spans="1:16" x14ac:dyDescent="0.45">
      <c r="A1799" s="90" t="s">
        <v>81</v>
      </c>
      <c r="B1799" s="90" t="s">
        <v>997</v>
      </c>
      <c r="C1799" s="90" t="s">
        <v>34</v>
      </c>
      <c r="D1799" s="91">
        <v>36</v>
      </c>
      <c r="E1799" s="91">
        <v>16</v>
      </c>
      <c r="F1799" s="92">
        <v>2</v>
      </c>
      <c r="G1799" s="92">
        <v>13</v>
      </c>
      <c r="H1799" s="68">
        <f t="array" ref="H1799">INDEX('Нормативные затраты по МЗ'!$C$2:$C$132,MATCH(A1799&amp;C1799,'Нормативные затраты по МЗ'!$A$2:$A$132&amp;'Нормативные затраты по МЗ'!$B$2:$B$132,0))</f>
        <v>141.06</v>
      </c>
      <c r="I1799" s="3">
        <f>HLOOKUP($C1799,'Параметры ПФ'!$F$3:$K$4,2,FALSE)</f>
        <v>155.04</v>
      </c>
      <c r="J1799" s="3">
        <f t="shared" si="140"/>
        <v>4513.92</v>
      </c>
      <c r="K1799" s="4">
        <f>IF(J1799&lt;'Параметры ПФ'!$N$7+0.01,'Стандартные программы'!J1799,ROUNDDOWN('Параметры ПФ'!$N$7/IF(H1799=0,I1799,IF(I1799&gt;H1799,H1799,I1799)),0)*IF(H1799=0,I1799,IF(I1799&gt;H1799,H1799,I1799)))</f>
        <v>4513.92</v>
      </c>
      <c r="L1799" s="3">
        <f t="shared" si="141"/>
        <v>58680.959999999999</v>
      </c>
      <c r="M1799" s="25">
        <f>IF(J1799&lt;'Параметры ПФ'!$N$7+0.01,E1799*F1799*G1799,ROUNDDOWN('Параметры ПФ'!$N$7/IF(H1799=0,I1799,IF(I1799&gt;H1799,H1799,I1799)),0)*G1799)</f>
        <v>416</v>
      </c>
      <c r="N1799" s="19">
        <f t="shared" si="142"/>
        <v>0</v>
      </c>
      <c r="O1799" s="66" t="b">
        <f t="shared" si="143"/>
        <v>1</v>
      </c>
      <c r="P1799" s="67">
        <f t="shared" si="144"/>
        <v>72</v>
      </c>
    </row>
    <row r="1800" spans="1:16" x14ac:dyDescent="0.45">
      <c r="A1800" s="90" t="s">
        <v>81</v>
      </c>
      <c r="B1800" s="90" t="s">
        <v>999</v>
      </c>
      <c r="C1800" s="90" t="s">
        <v>16</v>
      </c>
      <c r="D1800" s="91">
        <v>36</v>
      </c>
      <c r="E1800" s="91">
        <v>16</v>
      </c>
      <c r="F1800" s="92">
        <v>2</v>
      </c>
      <c r="G1800" s="92">
        <v>14</v>
      </c>
      <c r="H1800" s="68">
        <f t="array" ref="H1800">INDEX('Нормативные затраты по МЗ'!$C$2:$C$132,MATCH(A1800&amp;C1800,'Нормативные затраты по МЗ'!$A$2:$A$132&amp;'Нормативные затраты по МЗ'!$B$2:$B$132,0))</f>
        <v>141.06</v>
      </c>
      <c r="I1800" s="3">
        <f>HLOOKUP($C1800,'Параметры ПФ'!$F$3:$K$4,2,FALSE)</f>
        <v>155.04</v>
      </c>
      <c r="J1800" s="3">
        <f t="shared" si="140"/>
        <v>4513.92</v>
      </c>
      <c r="K1800" s="4">
        <f>IF(J1800&lt;'Параметры ПФ'!$N$7+0.01,'Стандартные программы'!J1800,ROUNDDOWN('Параметры ПФ'!$N$7/IF(H1800=0,I1800,IF(I1800&gt;H1800,H1800,I1800)),0)*IF(H1800=0,I1800,IF(I1800&gt;H1800,H1800,I1800)))</f>
        <v>4513.92</v>
      </c>
      <c r="L1800" s="3">
        <f t="shared" si="141"/>
        <v>63194.879999999997</v>
      </c>
      <c r="M1800" s="25">
        <f>IF(J1800&lt;'Параметры ПФ'!$N$7+0.01,E1800*F1800*G1800,ROUNDDOWN('Параметры ПФ'!$N$7/IF(H1800=0,I1800,IF(I1800&gt;H1800,H1800,I1800)),0)*G1800)</f>
        <v>448</v>
      </c>
      <c r="N1800" s="19">
        <f t="shared" si="142"/>
        <v>0</v>
      </c>
      <c r="O1800" s="66" t="b">
        <f t="shared" si="143"/>
        <v>1</v>
      </c>
      <c r="P1800" s="67">
        <f t="shared" si="144"/>
        <v>72</v>
      </c>
    </row>
    <row r="1801" spans="1:16" x14ac:dyDescent="0.45">
      <c r="A1801" s="90" t="s">
        <v>81</v>
      </c>
      <c r="B1801" s="90" t="s">
        <v>1001</v>
      </c>
      <c r="C1801" s="90" t="s">
        <v>16</v>
      </c>
      <c r="D1801" s="91">
        <v>36</v>
      </c>
      <c r="E1801" s="91">
        <v>16</v>
      </c>
      <c r="F1801" s="92">
        <v>2</v>
      </c>
      <c r="G1801" s="92">
        <v>14</v>
      </c>
      <c r="H1801" s="68">
        <f t="array" ref="H1801">INDEX('Нормативные затраты по МЗ'!$C$2:$C$132,MATCH(A1801&amp;C1801,'Нормативные затраты по МЗ'!$A$2:$A$132&amp;'Нормативные затраты по МЗ'!$B$2:$B$132,0))</f>
        <v>141.06</v>
      </c>
      <c r="I1801" s="3">
        <f>HLOOKUP($C1801,'Параметры ПФ'!$F$3:$K$4,2,FALSE)</f>
        <v>155.04</v>
      </c>
      <c r="J1801" s="3">
        <f t="shared" si="140"/>
        <v>4513.92</v>
      </c>
      <c r="K1801" s="4">
        <f>IF(J1801&lt;'Параметры ПФ'!$N$7+0.01,'Стандартные программы'!J1801,ROUNDDOWN('Параметры ПФ'!$N$7/IF(H1801=0,I1801,IF(I1801&gt;H1801,H1801,I1801)),0)*IF(H1801=0,I1801,IF(I1801&gt;H1801,H1801,I1801)))</f>
        <v>4513.92</v>
      </c>
      <c r="L1801" s="3">
        <f t="shared" si="141"/>
        <v>63194.879999999997</v>
      </c>
      <c r="M1801" s="25">
        <f>IF(J1801&lt;'Параметры ПФ'!$N$7+0.01,E1801*F1801*G1801,ROUNDDOWN('Параметры ПФ'!$N$7/IF(H1801=0,I1801,IF(I1801&gt;H1801,H1801,I1801)),0)*G1801)</f>
        <v>448</v>
      </c>
      <c r="N1801" s="19">
        <f t="shared" si="142"/>
        <v>0</v>
      </c>
      <c r="O1801" s="66" t="b">
        <f t="shared" si="143"/>
        <v>1</v>
      </c>
      <c r="P1801" s="67">
        <f t="shared" si="144"/>
        <v>72</v>
      </c>
    </row>
    <row r="1802" spans="1:16" x14ac:dyDescent="0.45">
      <c r="A1802" s="90" t="s">
        <v>81</v>
      </c>
      <c r="B1802" s="90" t="s">
        <v>1003</v>
      </c>
      <c r="C1802" s="90" t="s">
        <v>16</v>
      </c>
      <c r="D1802" s="91">
        <v>36</v>
      </c>
      <c r="E1802" s="91">
        <v>16</v>
      </c>
      <c r="F1802" s="92">
        <v>2</v>
      </c>
      <c r="G1802" s="92">
        <v>13</v>
      </c>
      <c r="H1802" s="68">
        <f t="array" ref="H1802">INDEX('Нормативные затраты по МЗ'!$C$2:$C$132,MATCH(A1802&amp;C1802,'Нормативные затраты по МЗ'!$A$2:$A$132&amp;'Нормативные затраты по МЗ'!$B$2:$B$132,0))</f>
        <v>141.06</v>
      </c>
      <c r="I1802" s="3">
        <f>HLOOKUP($C1802,'Параметры ПФ'!$F$3:$K$4,2,FALSE)</f>
        <v>155.04</v>
      </c>
      <c r="J1802" s="3">
        <f t="shared" si="140"/>
        <v>4513.92</v>
      </c>
      <c r="K1802" s="4">
        <f>IF(J1802&lt;'Параметры ПФ'!$N$7+0.01,'Стандартные программы'!J1802,ROUNDDOWN('Параметры ПФ'!$N$7/IF(H1802=0,I1802,IF(I1802&gt;H1802,H1802,I1802)),0)*IF(H1802=0,I1802,IF(I1802&gt;H1802,H1802,I1802)))</f>
        <v>4513.92</v>
      </c>
      <c r="L1802" s="3">
        <f t="shared" si="141"/>
        <v>58680.959999999999</v>
      </c>
      <c r="M1802" s="25">
        <f>IF(J1802&lt;'Параметры ПФ'!$N$7+0.01,E1802*F1802*G1802,ROUNDDOWN('Параметры ПФ'!$N$7/IF(H1802=0,I1802,IF(I1802&gt;H1802,H1802,I1802)),0)*G1802)</f>
        <v>416</v>
      </c>
      <c r="N1802" s="19">
        <f t="shared" si="142"/>
        <v>0</v>
      </c>
      <c r="O1802" s="66" t="b">
        <f t="shared" si="143"/>
        <v>1</v>
      </c>
      <c r="P1802" s="67">
        <f t="shared" si="144"/>
        <v>72</v>
      </c>
    </row>
    <row r="1803" spans="1:16" x14ac:dyDescent="0.45">
      <c r="A1803" s="90" t="s">
        <v>81</v>
      </c>
      <c r="B1803" s="90" t="s">
        <v>1005</v>
      </c>
      <c r="C1803" s="90" t="s">
        <v>16</v>
      </c>
      <c r="D1803" s="91">
        <v>36</v>
      </c>
      <c r="E1803" s="91">
        <v>16</v>
      </c>
      <c r="F1803" s="92">
        <v>2</v>
      </c>
      <c r="G1803" s="92">
        <v>13</v>
      </c>
      <c r="H1803" s="68">
        <f t="array" ref="H1803">INDEX('Нормативные затраты по МЗ'!$C$2:$C$132,MATCH(A1803&amp;C1803,'Нормативные затраты по МЗ'!$A$2:$A$132&amp;'Нормативные затраты по МЗ'!$B$2:$B$132,0))</f>
        <v>141.06</v>
      </c>
      <c r="I1803" s="3">
        <f>HLOOKUP($C1803,'Параметры ПФ'!$F$3:$K$4,2,FALSE)</f>
        <v>155.04</v>
      </c>
      <c r="J1803" s="3">
        <f t="shared" si="140"/>
        <v>4513.92</v>
      </c>
      <c r="K1803" s="4">
        <f>IF(J1803&lt;'Параметры ПФ'!$N$7+0.01,'Стандартные программы'!J1803,ROUNDDOWN('Параметры ПФ'!$N$7/IF(H1803=0,I1803,IF(I1803&gt;H1803,H1803,I1803)),0)*IF(H1803=0,I1803,IF(I1803&gt;H1803,H1803,I1803)))</f>
        <v>4513.92</v>
      </c>
      <c r="L1803" s="3">
        <f t="shared" si="141"/>
        <v>58680.959999999999</v>
      </c>
      <c r="M1803" s="25">
        <f>IF(J1803&lt;'Параметры ПФ'!$N$7+0.01,E1803*F1803*G1803,ROUNDDOWN('Параметры ПФ'!$N$7/IF(H1803=0,I1803,IF(I1803&gt;H1803,H1803,I1803)),0)*G1803)</f>
        <v>416</v>
      </c>
      <c r="N1803" s="19">
        <f t="shared" si="142"/>
        <v>0</v>
      </c>
      <c r="O1803" s="66" t="b">
        <f t="shared" si="143"/>
        <v>1</v>
      </c>
      <c r="P1803" s="67">
        <f t="shared" si="144"/>
        <v>72</v>
      </c>
    </row>
    <row r="1804" spans="1:16" x14ac:dyDescent="0.45">
      <c r="A1804" s="90" t="s">
        <v>81</v>
      </c>
      <c r="B1804" s="90" t="s">
        <v>1007</v>
      </c>
      <c r="C1804" s="90" t="s">
        <v>16</v>
      </c>
      <c r="D1804" s="91">
        <v>36</v>
      </c>
      <c r="E1804" s="91">
        <v>16</v>
      </c>
      <c r="F1804" s="92">
        <v>2</v>
      </c>
      <c r="G1804" s="92">
        <v>13</v>
      </c>
      <c r="H1804" s="68">
        <f t="array" ref="H1804">INDEX('Нормативные затраты по МЗ'!$C$2:$C$132,MATCH(A1804&amp;C1804,'Нормативные затраты по МЗ'!$A$2:$A$132&amp;'Нормативные затраты по МЗ'!$B$2:$B$132,0))</f>
        <v>141.06</v>
      </c>
      <c r="I1804" s="3">
        <f>HLOOKUP($C1804,'Параметры ПФ'!$F$3:$K$4,2,FALSE)</f>
        <v>155.04</v>
      </c>
      <c r="J1804" s="3">
        <f t="shared" si="140"/>
        <v>4513.92</v>
      </c>
      <c r="K1804" s="4">
        <f>IF(J1804&lt;'Параметры ПФ'!$N$7+0.01,'Стандартные программы'!J1804,ROUNDDOWN('Параметры ПФ'!$N$7/IF(H1804=0,I1804,IF(I1804&gt;H1804,H1804,I1804)),0)*IF(H1804=0,I1804,IF(I1804&gt;H1804,H1804,I1804)))</f>
        <v>4513.92</v>
      </c>
      <c r="L1804" s="3">
        <f t="shared" si="141"/>
        <v>58680.959999999999</v>
      </c>
      <c r="M1804" s="25">
        <f>IF(J1804&lt;'Параметры ПФ'!$N$7+0.01,E1804*F1804*G1804,ROUNDDOWN('Параметры ПФ'!$N$7/IF(H1804=0,I1804,IF(I1804&gt;H1804,H1804,I1804)),0)*G1804)</f>
        <v>416</v>
      </c>
      <c r="N1804" s="19">
        <f t="shared" si="142"/>
        <v>0</v>
      </c>
      <c r="O1804" s="66" t="b">
        <f t="shared" si="143"/>
        <v>1</v>
      </c>
      <c r="P1804" s="67">
        <f t="shared" si="144"/>
        <v>72</v>
      </c>
    </row>
    <row r="1805" spans="1:16" x14ac:dyDescent="0.45">
      <c r="A1805" s="90" t="s">
        <v>81</v>
      </c>
      <c r="B1805" s="90" t="s">
        <v>1009</v>
      </c>
      <c r="C1805" s="90" t="s">
        <v>16</v>
      </c>
      <c r="D1805" s="91">
        <v>36</v>
      </c>
      <c r="E1805" s="91">
        <v>16</v>
      </c>
      <c r="F1805" s="92">
        <v>2</v>
      </c>
      <c r="G1805" s="92">
        <v>13</v>
      </c>
      <c r="H1805" s="68">
        <f t="array" ref="H1805">INDEX('Нормативные затраты по МЗ'!$C$2:$C$132,MATCH(A1805&amp;C1805,'Нормативные затраты по МЗ'!$A$2:$A$132&amp;'Нормативные затраты по МЗ'!$B$2:$B$132,0))</f>
        <v>141.06</v>
      </c>
      <c r="I1805" s="3">
        <f>HLOOKUP($C1805,'Параметры ПФ'!$F$3:$K$4,2,FALSE)</f>
        <v>155.04</v>
      </c>
      <c r="J1805" s="3">
        <f t="shared" si="140"/>
        <v>4513.92</v>
      </c>
      <c r="K1805" s="4">
        <f>IF(J1805&lt;'Параметры ПФ'!$N$7+0.01,'Стандартные программы'!J1805,ROUNDDOWN('Параметры ПФ'!$N$7/IF(H1805=0,I1805,IF(I1805&gt;H1805,H1805,I1805)),0)*IF(H1805=0,I1805,IF(I1805&gt;H1805,H1805,I1805)))</f>
        <v>4513.92</v>
      </c>
      <c r="L1805" s="3">
        <f t="shared" si="141"/>
        <v>58680.959999999999</v>
      </c>
      <c r="M1805" s="25">
        <f>IF(J1805&lt;'Параметры ПФ'!$N$7+0.01,E1805*F1805*G1805,ROUNDDOWN('Параметры ПФ'!$N$7/IF(H1805=0,I1805,IF(I1805&gt;H1805,H1805,I1805)),0)*G1805)</f>
        <v>416</v>
      </c>
      <c r="N1805" s="19">
        <f t="shared" si="142"/>
        <v>0</v>
      </c>
      <c r="O1805" s="66" t="b">
        <f t="shared" si="143"/>
        <v>1</v>
      </c>
      <c r="P1805" s="67">
        <f t="shared" si="144"/>
        <v>72</v>
      </c>
    </row>
    <row r="1806" spans="1:16" x14ac:dyDescent="0.45">
      <c r="A1806" s="90" t="s">
        <v>81</v>
      </c>
      <c r="B1806" s="90" t="s">
        <v>1011</v>
      </c>
      <c r="C1806" s="90" t="s">
        <v>14</v>
      </c>
      <c r="D1806" s="91">
        <v>36</v>
      </c>
      <c r="E1806" s="91">
        <v>16</v>
      </c>
      <c r="F1806" s="92">
        <v>2</v>
      </c>
      <c r="G1806" s="92">
        <v>14</v>
      </c>
      <c r="H1806" s="68">
        <f t="array" ref="H1806">INDEX('Нормативные затраты по МЗ'!$C$2:$C$132,MATCH(A1806&amp;C1806,'Нормативные затраты по МЗ'!$A$2:$A$132&amp;'Нормативные затраты по МЗ'!$B$2:$B$132,0))</f>
        <v>83.36</v>
      </c>
      <c r="I1806" s="3">
        <f>HLOOKUP($C1806,'Параметры ПФ'!$F$3:$K$4,2,FALSE)</f>
        <v>155.04</v>
      </c>
      <c r="J1806" s="3">
        <f t="shared" si="140"/>
        <v>2667.52</v>
      </c>
      <c r="K1806" s="4">
        <f>IF(J1806&lt;'Параметры ПФ'!$N$7+0.01,'Стандартные программы'!J1806,ROUNDDOWN('Параметры ПФ'!$N$7/IF(H1806=0,I1806,IF(I1806&gt;H1806,H1806,I1806)),0)*IF(H1806=0,I1806,IF(I1806&gt;H1806,H1806,I1806)))</f>
        <v>2667.52</v>
      </c>
      <c r="L1806" s="3">
        <f t="shared" si="141"/>
        <v>37345.279999999999</v>
      </c>
      <c r="M1806" s="25">
        <f>IF(J1806&lt;'Параметры ПФ'!$N$7+0.01,E1806*F1806*G1806,ROUNDDOWN('Параметры ПФ'!$N$7/IF(H1806=0,I1806,IF(I1806&gt;H1806,H1806,I1806)),0)*G1806)</f>
        <v>448</v>
      </c>
      <c r="N1806" s="19">
        <f t="shared" si="142"/>
        <v>0</v>
      </c>
      <c r="O1806" s="66" t="b">
        <f t="shared" si="143"/>
        <v>1</v>
      </c>
      <c r="P1806" s="67">
        <f t="shared" si="144"/>
        <v>72</v>
      </c>
    </row>
    <row r="1807" spans="1:16" x14ac:dyDescent="0.45">
      <c r="A1807" s="90" t="s">
        <v>81</v>
      </c>
      <c r="B1807" s="90" t="s">
        <v>1013</v>
      </c>
      <c r="C1807" s="90" t="s">
        <v>14</v>
      </c>
      <c r="D1807" s="91">
        <v>36</v>
      </c>
      <c r="E1807" s="91">
        <v>16</v>
      </c>
      <c r="F1807" s="92">
        <v>2</v>
      </c>
      <c r="G1807" s="92">
        <v>14</v>
      </c>
      <c r="H1807" s="68">
        <f t="array" ref="H1807">INDEX('Нормативные затраты по МЗ'!$C$2:$C$132,MATCH(A1807&amp;C1807,'Нормативные затраты по МЗ'!$A$2:$A$132&amp;'Нормативные затраты по МЗ'!$B$2:$B$132,0))</f>
        <v>83.36</v>
      </c>
      <c r="I1807" s="3">
        <f>HLOOKUP($C1807,'Параметры ПФ'!$F$3:$K$4,2,FALSE)</f>
        <v>155.04</v>
      </c>
      <c r="J1807" s="3">
        <f t="shared" si="140"/>
        <v>2667.52</v>
      </c>
      <c r="K1807" s="4">
        <f>IF(J1807&lt;'Параметры ПФ'!$N$7+0.01,'Стандартные программы'!J1807,ROUNDDOWN('Параметры ПФ'!$N$7/IF(H1807=0,I1807,IF(I1807&gt;H1807,H1807,I1807)),0)*IF(H1807=0,I1807,IF(I1807&gt;H1807,H1807,I1807)))</f>
        <v>2667.52</v>
      </c>
      <c r="L1807" s="3">
        <f t="shared" si="141"/>
        <v>37345.279999999999</v>
      </c>
      <c r="M1807" s="25">
        <f>IF(J1807&lt;'Параметры ПФ'!$N$7+0.01,E1807*F1807*G1807,ROUNDDOWN('Параметры ПФ'!$N$7/IF(H1807=0,I1807,IF(I1807&gt;H1807,H1807,I1807)),0)*G1807)</f>
        <v>448</v>
      </c>
      <c r="N1807" s="19">
        <f t="shared" si="142"/>
        <v>0</v>
      </c>
      <c r="O1807" s="66" t="b">
        <f t="shared" si="143"/>
        <v>1</v>
      </c>
      <c r="P1807" s="67">
        <f t="shared" si="144"/>
        <v>72</v>
      </c>
    </row>
    <row r="1808" spans="1:16" x14ac:dyDescent="0.45">
      <c r="A1808" s="90" t="s">
        <v>81</v>
      </c>
      <c r="B1808" s="90" t="s">
        <v>1015</v>
      </c>
      <c r="C1808" s="90" t="s">
        <v>14</v>
      </c>
      <c r="D1808" s="91">
        <v>36</v>
      </c>
      <c r="E1808" s="91">
        <v>16</v>
      </c>
      <c r="F1808" s="92">
        <v>2</v>
      </c>
      <c r="G1808" s="92">
        <v>14</v>
      </c>
      <c r="H1808" s="68">
        <f t="array" ref="H1808">INDEX('Нормативные затраты по МЗ'!$C$2:$C$132,MATCH(A1808&amp;C1808,'Нормативные затраты по МЗ'!$A$2:$A$132&amp;'Нормативные затраты по МЗ'!$B$2:$B$132,0))</f>
        <v>83.36</v>
      </c>
      <c r="I1808" s="3">
        <f>HLOOKUP($C1808,'Параметры ПФ'!$F$3:$K$4,2,FALSE)</f>
        <v>155.04</v>
      </c>
      <c r="J1808" s="3">
        <f t="shared" si="140"/>
        <v>2667.52</v>
      </c>
      <c r="K1808" s="4">
        <f>IF(J1808&lt;'Параметры ПФ'!$N$7+0.01,'Стандартные программы'!J1808,ROUNDDOWN('Параметры ПФ'!$N$7/IF(H1808=0,I1808,IF(I1808&gt;H1808,H1808,I1808)),0)*IF(H1808=0,I1808,IF(I1808&gt;H1808,H1808,I1808)))</f>
        <v>2667.52</v>
      </c>
      <c r="L1808" s="3">
        <f t="shared" si="141"/>
        <v>37345.279999999999</v>
      </c>
      <c r="M1808" s="25">
        <f>IF(J1808&lt;'Параметры ПФ'!$N$7+0.01,E1808*F1808*G1808,ROUNDDOWN('Параметры ПФ'!$N$7/IF(H1808=0,I1808,IF(I1808&gt;H1808,H1808,I1808)),0)*G1808)</f>
        <v>448</v>
      </c>
      <c r="N1808" s="19">
        <f t="shared" si="142"/>
        <v>0</v>
      </c>
      <c r="O1808" s="66" t="b">
        <f t="shared" si="143"/>
        <v>1</v>
      </c>
      <c r="P1808" s="67">
        <f t="shared" si="144"/>
        <v>72</v>
      </c>
    </row>
    <row r="1809" spans="1:16" x14ac:dyDescent="0.45">
      <c r="A1809" s="90" t="s">
        <v>81</v>
      </c>
      <c r="B1809" s="90" t="s">
        <v>1017</v>
      </c>
      <c r="C1809" s="90" t="s">
        <v>14</v>
      </c>
      <c r="D1809" s="91">
        <v>36</v>
      </c>
      <c r="E1809" s="91">
        <v>16</v>
      </c>
      <c r="F1809" s="92">
        <v>2</v>
      </c>
      <c r="G1809" s="92">
        <v>14</v>
      </c>
      <c r="H1809" s="68">
        <f t="array" ref="H1809">INDEX('Нормативные затраты по МЗ'!$C$2:$C$132,MATCH(A1809&amp;C1809,'Нормативные затраты по МЗ'!$A$2:$A$132&amp;'Нормативные затраты по МЗ'!$B$2:$B$132,0))</f>
        <v>83.36</v>
      </c>
      <c r="I1809" s="3">
        <f>HLOOKUP($C1809,'Параметры ПФ'!$F$3:$K$4,2,FALSE)</f>
        <v>155.04</v>
      </c>
      <c r="J1809" s="3">
        <f t="shared" si="140"/>
        <v>2667.52</v>
      </c>
      <c r="K1809" s="4">
        <f>IF(J1809&lt;'Параметры ПФ'!$N$7+0.01,'Стандартные программы'!J1809,ROUNDDOWN('Параметры ПФ'!$N$7/IF(H1809=0,I1809,IF(I1809&gt;H1809,H1809,I1809)),0)*IF(H1809=0,I1809,IF(I1809&gt;H1809,H1809,I1809)))</f>
        <v>2667.52</v>
      </c>
      <c r="L1809" s="3">
        <f t="shared" si="141"/>
        <v>37345.279999999999</v>
      </c>
      <c r="M1809" s="25">
        <f>IF(J1809&lt;'Параметры ПФ'!$N$7+0.01,E1809*F1809*G1809,ROUNDDOWN('Параметры ПФ'!$N$7/IF(H1809=0,I1809,IF(I1809&gt;H1809,H1809,I1809)),0)*G1809)</f>
        <v>448</v>
      </c>
      <c r="N1809" s="19">
        <f t="shared" si="142"/>
        <v>0</v>
      </c>
      <c r="O1809" s="66" t="b">
        <f t="shared" si="143"/>
        <v>1</v>
      </c>
      <c r="P1809" s="67">
        <f t="shared" si="144"/>
        <v>72</v>
      </c>
    </row>
    <row r="1810" spans="1:16" x14ac:dyDescent="0.45">
      <c r="A1810" s="90" t="s">
        <v>81</v>
      </c>
      <c r="B1810" s="90" t="s">
        <v>1019</v>
      </c>
      <c r="C1810" s="90" t="s">
        <v>14</v>
      </c>
      <c r="D1810" s="91">
        <v>36</v>
      </c>
      <c r="E1810" s="91">
        <v>16</v>
      </c>
      <c r="F1810" s="92">
        <v>2</v>
      </c>
      <c r="G1810" s="92">
        <v>14</v>
      </c>
      <c r="H1810" s="68">
        <f t="array" ref="H1810">INDEX('Нормативные затраты по МЗ'!$C$2:$C$132,MATCH(A1810&amp;C1810,'Нормативные затраты по МЗ'!$A$2:$A$132&amp;'Нормативные затраты по МЗ'!$B$2:$B$132,0))</f>
        <v>83.36</v>
      </c>
      <c r="I1810" s="3">
        <f>HLOOKUP($C1810,'Параметры ПФ'!$F$3:$K$4,2,FALSE)</f>
        <v>155.04</v>
      </c>
      <c r="J1810" s="3">
        <f t="shared" si="140"/>
        <v>2667.52</v>
      </c>
      <c r="K1810" s="4">
        <f>IF(J1810&lt;'Параметры ПФ'!$N$7+0.01,'Стандартные программы'!J1810,ROUNDDOWN('Параметры ПФ'!$N$7/IF(H1810=0,I1810,IF(I1810&gt;H1810,H1810,I1810)),0)*IF(H1810=0,I1810,IF(I1810&gt;H1810,H1810,I1810)))</f>
        <v>2667.52</v>
      </c>
      <c r="L1810" s="3">
        <f t="shared" si="141"/>
        <v>37345.279999999999</v>
      </c>
      <c r="M1810" s="25">
        <f>IF(J1810&lt;'Параметры ПФ'!$N$7+0.01,E1810*F1810*G1810,ROUNDDOWN('Параметры ПФ'!$N$7/IF(H1810=0,I1810,IF(I1810&gt;H1810,H1810,I1810)),0)*G1810)</f>
        <v>448</v>
      </c>
      <c r="N1810" s="19">
        <f t="shared" si="142"/>
        <v>0</v>
      </c>
      <c r="O1810" s="66" t="b">
        <f t="shared" si="143"/>
        <v>1</v>
      </c>
      <c r="P1810" s="67">
        <f t="shared" si="144"/>
        <v>72</v>
      </c>
    </row>
    <row r="1811" spans="1:16" x14ac:dyDescent="0.45">
      <c r="A1811" s="90" t="s">
        <v>81</v>
      </c>
      <c r="B1811" s="90" t="s">
        <v>1021</v>
      </c>
      <c r="C1811" s="90" t="s">
        <v>14</v>
      </c>
      <c r="D1811" s="91">
        <v>36</v>
      </c>
      <c r="E1811" s="91">
        <v>16</v>
      </c>
      <c r="F1811" s="92">
        <v>2</v>
      </c>
      <c r="G1811" s="92">
        <v>14</v>
      </c>
      <c r="H1811" s="68">
        <f t="array" ref="H1811">INDEX('Нормативные затраты по МЗ'!$C$2:$C$132,MATCH(A1811&amp;C1811,'Нормативные затраты по МЗ'!$A$2:$A$132&amp;'Нормативные затраты по МЗ'!$B$2:$B$132,0))</f>
        <v>83.36</v>
      </c>
      <c r="I1811" s="3">
        <f>HLOOKUP($C1811,'Параметры ПФ'!$F$3:$K$4,2,FALSE)</f>
        <v>155.04</v>
      </c>
      <c r="J1811" s="3">
        <f t="shared" si="140"/>
        <v>2667.52</v>
      </c>
      <c r="K1811" s="4">
        <f>IF(J1811&lt;'Параметры ПФ'!$N$7+0.01,'Стандартные программы'!J1811,ROUNDDOWN('Параметры ПФ'!$N$7/IF(H1811=0,I1811,IF(I1811&gt;H1811,H1811,I1811)),0)*IF(H1811=0,I1811,IF(I1811&gt;H1811,H1811,I1811)))</f>
        <v>2667.52</v>
      </c>
      <c r="L1811" s="3">
        <f t="shared" si="141"/>
        <v>37345.279999999999</v>
      </c>
      <c r="M1811" s="25">
        <f>IF(J1811&lt;'Параметры ПФ'!$N$7+0.01,E1811*F1811*G1811,ROUNDDOWN('Параметры ПФ'!$N$7/IF(H1811=0,I1811,IF(I1811&gt;H1811,H1811,I1811)),0)*G1811)</f>
        <v>448</v>
      </c>
      <c r="N1811" s="19">
        <f t="shared" si="142"/>
        <v>0</v>
      </c>
      <c r="O1811" s="66" t="b">
        <f t="shared" si="143"/>
        <v>1</v>
      </c>
      <c r="P1811" s="67">
        <f t="shared" si="144"/>
        <v>72</v>
      </c>
    </row>
    <row r="1812" spans="1:16" x14ac:dyDescent="0.45">
      <c r="A1812" s="90" t="s">
        <v>81</v>
      </c>
      <c r="B1812" s="90" t="s">
        <v>1023</v>
      </c>
      <c r="C1812" s="90" t="s">
        <v>14</v>
      </c>
      <c r="D1812" s="91">
        <v>36</v>
      </c>
      <c r="E1812" s="91">
        <v>16</v>
      </c>
      <c r="F1812" s="92">
        <v>2</v>
      </c>
      <c r="G1812" s="92">
        <v>14</v>
      </c>
      <c r="H1812" s="68">
        <f t="array" ref="H1812">INDEX('Нормативные затраты по МЗ'!$C$2:$C$132,MATCH(A1812&amp;C1812,'Нормативные затраты по МЗ'!$A$2:$A$132&amp;'Нормативные затраты по МЗ'!$B$2:$B$132,0))</f>
        <v>83.36</v>
      </c>
      <c r="I1812" s="3">
        <f>HLOOKUP($C1812,'Параметры ПФ'!$F$3:$K$4,2,FALSE)</f>
        <v>155.04</v>
      </c>
      <c r="J1812" s="3">
        <f t="shared" si="140"/>
        <v>2667.52</v>
      </c>
      <c r="K1812" s="4">
        <f>IF(J1812&lt;'Параметры ПФ'!$N$7+0.01,'Стандартные программы'!J1812,ROUNDDOWN('Параметры ПФ'!$N$7/IF(H1812=0,I1812,IF(I1812&gt;H1812,H1812,I1812)),0)*IF(H1812=0,I1812,IF(I1812&gt;H1812,H1812,I1812)))</f>
        <v>2667.52</v>
      </c>
      <c r="L1812" s="3">
        <f t="shared" si="141"/>
        <v>37345.279999999999</v>
      </c>
      <c r="M1812" s="25">
        <f>IF(J1812&lt;'Параметры ПФ'!$N$7+0.01,E1812*F1812*G1812,ROUNDDOWN('Параметры ПФ'!$N$7/IF(H1812=0,I1812,IF(I1812&gt;H1812,H1812,I1812)),0)*G1812)</f>
        <v>448</v>
      </c>
      <c r="N1812" s="19">
        <f t="shared" si="142"/>
        <v>0</v>
      </c>
      <c r="O1812" s="66" t="b">
        <f t="shared" si="143"/>
        <v>1</v>
      </c>
      <c r="P1812" s="67">
        <f t="shared" si="144"/>
        <v>72</v>
      </c>
    </row>
    <row r="1813" spans="1:16" x14ac:dyDescent="0.45">
      <c r="A1813" s="90" t="s">
        <v>81</v>
      </c>
      <c r="B1813" s="90" t="s">
        <v>1025</v>
      </c>
      <c r="C1813" s="90" t="s">
        <v>14</v>
      </c>
      <c r="D1813" s="91">
        <v>36</v>
      </c>
      <c r="E1813" s="91">
        <v>16</v>
      </c>
      <c r="F1813" s="92">
        <v>2</v>
      </c>
      <c r="G1813" s="92">
        <v>14</v>
      </c>
      <c r="H1813" s="68">
        <f t="array" ref="H1813">INDEX('Нормативные затраты по МЗ'!$C$2:$C$132,MATCH(A1813&amp;C1813,'Нормативные затраты по МЗ'!$A$2:$A$132&amp;'Нормативные затраты по МЗ'!$B$2:$B$132,0))</f>
        <v>83.36</v>
      </c>
      <c r="I1813" s="3">
        <f>HLOOKUP($C1813,'Параметры ПФ'!$F$3:$K$4,2,FALSE)</f>
        <v>155.04</v>
      </c>
      <c r="J1813" s="3">
        <f t="shared" si="140"/>
        <v>2667.52</v>
      </c>
      <c r="K1813" s="4">
        <f>IF(J1813&lt;'Параметры ПФ'!$N$7+0.01,'Стандартные программы'!J1813,ROUNDDOWN('Параметры ПФ'!$N$7/IF(H1813=0,I1813,IF(I1813&gt;H1813,H1813,I1813)),0)*IF(H1813=0,I1813,IF(I1813&gt;H1813,H1813,I1813)))</f>
        <v>2667.52</v>
      </c>
      <c r="L1813" s="3">
        <f t="shared" si="141"/>
        <v>37345.279999999999</v>
      </c>
      <c r="M1813" s="25">
        <f>IF(J1813&lt;'Параметры ПФ'!$N$7+0.01,E1813*F1813*G1813,ROUNDDOWN('Параметры ПФ'!$N$7/IF(H1813=0,I1813,IF(I1813&gt;H1813,H1813,I1813)),0)*G1813)</f>
        <v>448</v>
      </c>
      <c r="N1813" s="19">
        <f t="shared" si="142"/>
        <v>0</v>
      </c>
      <c r="O1813" s="66" t="b">
        <f t="shared" si="143"/>
        <v>1</v>
      </c>
      <c r="P1813" s="67">
        <f t="shared" si="144"/>
        <v>72</v>
      </c>
    </row>
    <row r="1814" spans="1:16" x14ac:dyDescent="0.45">
      <c r="A1814" s="90" t="s">
        <v>81</v>
      </c>
      <c r="B1814" s="90" t="s">
        <v>1027</v>
      </c>
      <c r="C1814" s="90" t="s">
        <v>14</v>
      </c>
      <c r="D1814" s="91">
        <v>36</v>
      </c>
      <c r="E1814" s="91">
        <v>16</v>
      </c>
      <c r="F1814" s="92">
        <v>2</v>
      </c>
      <c r="G1814" s="92">
        <v>14</v>
      </c>
      <c r="H1814" s="68">
        <f t="array" ref="H1814">INDEX('Нормативные затраты по МЗ'!$C$2:$C$132,MATCH(A1814&amp;C1814,'Нормативные затраты по МЗ'!$A$2:$A$132&amp;'Нормативные затраты по МЗ'!$B$2:$B$132,0))</f>
        <v>83.36</v>
      </c>
      <c r="I1814" s="3">
        <f>HLOOKUP($C1814,'Параметры ПФ'!$F$3:$K$4,2,FALSE)</f>
        <v>155.04</v>
      </c>
      <c r="J1814" s="3">
        <f t="shared" si="140"/>
        <v>2667.52</v>
      </c>
      <c r="K1814" s="4">
        <f>IF(J1814&lt;'Параметры ПФ'!$N$7+0.01,'Стандартные программы'!J1814,ROUNDDOWN('Параметры ПФ'!$N$7/IF(H1814=0,I1814,IF(I1814&gt;H1814,H1814,I1814)),0)*IF(H1814=0,I1814,IF(I1814&gt;H1814,H1814,I1814)))</f>
        <v>2667.52</v>
      </c>
      <c r="L1814" s="3">
        <f>K1814*G1814</f>
        <v>37345.279999999999</v>
      </c>
      <c r="M1814" s="25">
        <f>IF(J1814&lt;'Параметры ПФ'!$N$7+0.01,E1814*F1814*G1814,ROUNDDOWN('Параметры ПФ'!$N$7/IF(H1814=0,I1814,IF(I1814&gt;H1814,H1814,I1814)),0)*G1814)</f>
        <v>448</v>
      </c>
      <c r="N1814" s="19">
        <f t="shared" si="142"/>
        <v>0</v>
      </c>
      <c r="O1814" s="66" t="b">
        <f t="shared" si="143"/>
        <v>1</v>
      </c>
      <c r="P1814" s="67">
        <f t="shared" si="144"/>
        <v>72</v>
      </c>
    </row>
    <row r="1815" spans="1:16" x14ac:dyDescent="0.45">
      <c r="A1815" s="90" t="s">
        <v>81</v>
      </c>
      <c r="B1815" s="90" t="s">
        <v>1029</v>
      </c>
      <c r="C1815" s="90" t="s">
        <v>14</v>
      </c>
      <c r="D1815" s="91">
        <v>36</v>
      </c>
      <c r="E1815" s="91">
        <v>16</v>
      </c>
      <c r="F1815" s="92">
        <v>2</v>
      </c>
      <c r="G1815" s="92">
        <v>14</v>
      </c>
      <c r="H1815" s="68">
        <f t="array" ref="H1815">INDEX('Нормативные затраты по МЗ'!$C$2:$C$132,MATCH(A1815&amp;C1815,'Нормативные затраты по МЗ'!$A$2:$A$132&amp;'Нормативные затраты по МЗ'!$B$2:$B$132,0))</f>
        <v>83.36</v>
      </c>
      <c r="I1815" s="3">
        <f>HLOOKUP($C1815,'Параметры ПФ'!$F$3:$K$4,2,FALSE)</f>
        <v>155.04</v>
      </c>
      <c r="J1815" s="3">
        <f t="shared" ref="J1815:J1878" si="145">IF(H1815=0,I1815*F1815*E1815,IF(I1815&gt;H1815,H1815*F1815*E1815,I1815*F1815*E1815))</f>
        <v>2667.52</v>
      </c>
      <c r="K1815" s="4">
        <f>IF(J1815&lt;'Параметры ПФ'!$N$7+0.01,'Стандартные программы'!J1815,ROUNDDOWN('Параметры ПФ'!$N$7/IF(H1815=0,I1815,IF(I1815&gt;H1815,H1815,I1815)),0)*IF(H1815=0,I1815,IF(I1815&gt;H1815,H1815,I1815)))</f>
        <v>2667.52</v>
      </c>
      <c r="L1815" s="3">
        <f t="shared" ref="L1815:L1878" si="146">K1815*G1815</f>
        <v>37345.279999999999</v>
      </c>
      <c r="M1815" s="25">
        <f>IF(J1815&lt;'Параметры ПФ'!$N$7+0.01,E1815*F1815*G1815,ROUNDDOWN('Параметры ПФ'!$N$7/IF(H1815=0,I1815,IF(I1815&gt;H1815,H1815,I1815)),0)*G1815)</f>
        <v>448</v>
      </c>
      <c r="N1815" s="19">
        <f t="shared" ref="N1815:N1878" si="147">IF(H1815=0,I1815*F1815*E1815,IF(I1815&gt;H1815,H1815*F1815*E1815,I1815*F1815*E1815))-K1815</f>
        <v>0</v>
      </c>
      <c r="O1815" s="66" t="b">
        <f t="shared" ref="O1815:O1878" si="148">IF(I1815&gt;=H1815,TRUE,FALSE)</f>
        <v>1</v>
      </c>
      <c r="P1815" s="67">
        <f t="shared" ref="P1815:P1878" si="149">D1815*F1815</f>
        <v>72</v>
      </c>
    </row>
    <row r="1816" spans="1:16" x14ac:dyDescent="0.45">
      <c r="A1816" s="90" t="s">
        <v>81</v>
      </c>
      <c r="B1816" s="90" t="s">
        <v>1031</v>
      </c>
      <c r="C1816" s="90" t="s">
        <v>14</v>
      </c>
      <c r="D1816" s="91">
        <v>36</v>
      </c>
      <c r="E1816" s="91">
        <v>16</v>
      </c>
      <c r="F1816" s="92">
        <v>2</v>
      </c>
      <c r="G1816" s="92">
        <v>14</v>
      </c>
      <c r="H1816" s="68">
        <f t="array" ref="H1816">INDEX('Нормативные затраты по МЗ'!$C$2:$C$132,MATCH(A1816&amp;C1816,'Нормативные затраты по МЗ'!$A$2:$A$132&amp;'Нормативные затраты по МЗ'!$B$2:$B$132,0))</f>
        <v>83.36</v>
      </c>
      <c r="I1816" s="3">
        <f>HLOOKUP($C1816,'Параметры ПФ'!$F$3:$K$4,2,FALSE)</f>
        <v>155.04</v>
      </c>
      <c r="J1816" s="3">
        <f t="shared" si="145"/>
        <v>2667.52</v>
      </c>
      <c r="K1816" s="4">
        <f>IF(J1816&lt;'Параметры ПФ'!$N$7+0.01,'Стандартные программы'!J1816,ROUNDDOWN('Параметры ПФ'!$N$7/IF(H1816=0,I1816,IF(I1816&gt;H1816,H1816,I1816)),0)*IF(H1816=0,I1816,IF(I1816&gt;H1816,H1816,I1816)))</f>
        <v>2667.52</v>
      </c>
      <c r="L1816" s="3">
        <f t="shared" si="146"/>
        <v>37345.279999999999</v>
      </c>
      <c r="M1816" s="25">
        <f>IF(J1816&lt;'Параметры ПФ'!$N$7+0.01,E1816*F1816*G1816,ROUNDDOWN('Параметры ПФ'!$N$7/IF(H1816=0,I1816,IF(I1816&gt;H1816,H1816,I1816)),0)*G1816)</f>
        <v>448</v>
      </c>
      <c r="N1816" s="19">
        <f t="shared" si="147"/>
        <v>0</v>
      </c>
      <c r="O1816" s="66" t="b">
        <f t="shared" si="148"/>
        <v>1</v>
      </c>
      <c r="P1816" s="67">
        <f t="shared" si="149"/>
        <v>72</v>
      </c>
    </row>
    <row r="1817" spans="1:16" x14ac:dyDescent="0.45">
      <c r="A1817" s="90" t="s">
        <v>81</v>
      </c>
      <c r="B1817" s="90" t="s">
        <v>1033</v>
      </c>
      <c r="C1817" s="90" t="s">
        <v>14</v>
      </c>
      <c r="D1817" s="91">
        <v>36</v>
      </c>
      <c r="E1817" s="91">
        <v>16</v>
      </c>
      <c r="F1817" s="92">
        <v>2</v>
      </c>
      <c r="G1817" s="92">
        <v>14</v>
      </c>
      <c r="H1817" s="68">
        <f t="array" ref="H1817">INDEX('Нормативные затраты по МЗ'!$C$2:$C$132,MATCH(A1817&amp;C1817,'Нормативные затраты по МЗ'!$A$2:$A$132&amp;'Нормативные затраты по МЗ'!$B$2:$B$132,0))</f>
        <v>83.36</v>
      </c>
      <c r="I1817" s="3">
        <f>HLOOKUP($C1817,'Параметры ПФ'!$F$3:$K$4,2,FALSE)</f>
        <v>155.04</v>
      </c>
      <c r="J1817" s="3">
        <f t="shared" si="145"/>
        <v>2667.52</v>
      </c>
      <c r="K1817" s="4">
        <f>IF(J1817&lt;'Параметры ПФ'!$N$7+0.01,'Стандартные программы'!J1817,ROUNDDOWN('Параметры ПФ'!$N$7/IF(H1817=0,I1817,IF(I1817&gt;H1817,H1817,I1817)),0)*IF(H1817=0,I1817,IF(I1817&gt;H1817,H1817,I1817)))</f>
        <v>2667.52</v>
      </c>
      <c r="L1817" s="3">
        <f t="shared" si="146"/>
        <v>37345.279999999999</v>
      </c>
      <c r="M1817" s="25">
        <f>IF(J1817&lt;'Параметры ПФ'!$N$7+0.01,E1817*F1817*G1817,ROUNDDOWN('Параметры ПФ'!$N$7/IF(H1817=0,I1817,IF(I1817&gt;H1817,H1817,I1817)),0)*G1817)</f>
        <v>448</v>
      </c>
      <c r="N1817" s="19">
        <f t="shared" si="147"/>
        <v>0</v>
      </c>
      <c r="O1817" s="66" t="b">
        <f t="shared" si="148"/>
        <v>1</v>
      </c>
      <c r="P1817" s="67">
        <f t="shared" si="149"/>
        <v>72</v>
      </c>
    </row>
    <row r="1818" spans="1:16" x14ac:dyDescent="0.45">
      <c r="A1818" s="90" t="s">
        <v>81</v>
      </c>
      <c r="B1818" s="90" t="s">
        <v>1035</v>
      </c>
      <c r="C1818" s="90" t="s">
        <v>14</v>
      </c>
      <c r="D1818" s="91">
        <v>36</v>
      </c>
      <c r="E1818" s="91">
        <v>16</v>
      </c>
      <c r="F1818" s="92">
        <v>2</v>
      </c>
      <c r="G1818" s="92">
        <v>14</v>
      </c>
      <c r="H1818" s="68">
        <f t="array" ref="H1818">INDEX('Нормативные затраты по МЗ'!$C$2:$C$132,MATCH(A1818&amp;C1818,'Нормативные затраты по МЗ'!$A$2:$A$132&amp;'Нормативные затраты по МЗ'!$B$2:$B$132,0))</f>
        <v>83.36</v>
      </c>
      <c r="I1818" s="3">
        <f>HLOOKUP($C1818,'Параметры ПФ'!$F$3:$K$4,2,FALSE)</f>
        <v>155.04</v>
      </c>
      <c r="J1818" s="3">
        <f t="shared" si="145"/>
        <v>2667.52</v>
      </c>
      <c r="K1818" s="4">
        <f>IF(J1818&lt;'Параметры ПФ'!$N$7+0.01,'Стандартные программы'!J1818,ROUNDDOWN('Параметры ПФ'!$N$7/IF(H1818=0,I1818,IF(I1818&gt;H1818,H1818,I1818)),0)*IF(H1818=0,I1818,IF(I1818&gt;H1818,H1818,I1818)))</f>
        <v>2667.52</v>
      </c>
      <c r="L1818" s="3">
        <f t="shared" si="146"/>
        <v>37345.279999999999</v>
      </c>
      <c r="M1818" s="25">
        <f>IF(J1818&lt;'Параметры ПФ'!$N$7+0.01,E1818*F1818*G1818,ROUNDDOWN('Параметры ПФ'!$N$7/IF(H1818=0,I1818,IF(I1818&gt;H1818,H1818,I1818)),0)*G1818)</f>
        <v>448</v>
      </c>
      <c r="N1818" s="19">
        <f t="shared" si="147"/>
        <v>0</v>
      </c>
      <c r="O1818" s="66" t="b">
        <f t="shared" si="148"/>
        <v>1</v>
      </c>
      <c r="P1818" s="67">
        <f t="shared" si="149"/>
        <v>72</v>
      </c>
    </row>
    <row r="1819" spans="1:16" x14ac:dyDescent="0.45">
      <c r="A1819" s="90" t="s">
        <v>81</v>
      </c>
      <c r="B1819" s="90" t="s">
        <v>1037</v>
      </c>
      <c r="C1819" s="90" t="s">
        <v>14</v>
      </c>
      <c r="D1819" s="91">
        <v>36</v>
      </c>
      <c r="E1819" s="91">
        <v>16</v>
      </c>
      <c r="F1819" s="92">
        <v>2</v>
      </c>
      <c r="G1819" s="92">
        <v>14</v>
      </c>
      <c r="H1819" s="68">
        <f t="array" ref="H1819">INDEX('Нормативные затраты по МЗ'!$C$2:$C$132,MATCH(A1819&amp;C1819,'Нормативные затраты по МЗ'!$A$2:$A$132&amp;'Нормативные затраты по МЗ'!$B$2:$B$132,0))</f>
        <v>83.36</v>
      </c>
      <c r="I1819" s="3">
        <f>HLOOKUP($C1819,'Параметры ПФ'!$F$3:$K$4,2,FALSE)</f>
        <v>155.04</v>
      </c>
      <c r="J1819" s="3">
        <f t="shared" si="145"/>
        <v>2667.52</v>
      </c>
      <c r="K1819" s="4">
        <f>IF(J1819&lt;'Параметры ПФ'!$N$7+0.01,'Стандартные программы'!J1819,ROUNDDOWN('Параметры ПФ'!$N$7/IF(H1819=0,I1819,IF(I1819&gt;H1819,H1819,I1819)),0)*IF(H1819=0,I1819,IF(I1819&gt;H1819,H1819,I1819)))</f>
        <v>2667.52</v>
      </c>
      <c r="L1819" s="3">
        <f t="shared" si="146"/>
        <v>37345.279999999999</v>
      </c>
      <c r="M1819" s="25">
        <f>IF(J1819&lt;'Параметры ПФ'!$N$7+0.01,E1819*F1819*G1819,ROUNDDOWN('Параметры ПФ'!$N$7/IF(H1819=0,I1819,IF(I1819&gt;H1819,H1819,I1819)),0)*G1819)</f>
        <v>448</v>
      </c>
      <c r="N1819" s="19">
        <f t="shared" si="147"/>
        <v>0</v>
      </c>
      <c r="O1819" s="66" t="b">
        <f t="shared" si="148"/>
        <v>1</v>
      </c>
      <c r="P1819" s="67">
        <f t="shared" si="149"/>
        <v>72</v>
      </c>
    </row>
    <row r="1820" spans="1:16" x14ac:dyDescent="0.45">
      <c r="A1820" s="90" t="s">
        <v>81</v>
      </c>
      <c r="B1820" s="90" t="s">
        <v>1039</v>
      </c>
      <c r="C1820" s="90" t="s">
        <v>14</v>
      </c>
      <c r="D1820" s="91">
        <v>36</v>
      </c>
      <c r="E1820" s="91">
        <v>16</v>
      </c>
      <c r="F1820" s="92">
        <v>2</v>
      </c>
      <c r="G1820" s="92">
        <v>14</v>
      </c>
      <c r="H1820" s="68">
        <f t="array" ref="H1820">INDEX('Нормативные затраты по МЗ'!$C$2:$C$132,MATCH(A1820&amp;C1820,'Нормативные затраты по МЗ'!$A$2:$A$132&amp;'Нормативные затраты по МЗ'!$B$2:$B$132,0))</f>
        <v>83.36</v>
      </c>
      <c r="I1820" s="3">
        <f>HLOOKUP($C1820,'Параметры ПФ'!$F$3:$K$4,2,FALSE)</f>
        <v>155.04</v>
      </c>
      <c r="J1820" s="3">
        <f t="shared" si="145"/>
        <v>2667.52</v>
      </c>
      <c r="K1820" s="4">
        <f>IF(J1820&lt;'Параметры ПФ'!$N$7+0.01,'Стандартные программы'!J1820,ROUNDDOWN('Параметры ПФ'!$N$7/IF(H1820=0,I1820,IF(I1820&gt;H1820,H1820,I1820)),0)*IF(H1820=0,I1820,IF(I1820&gt;H1820,H1820,I1820)))</f>
        <v>2667.52</v>
      </c>
      <c r="L1820" s="3">
        <f t="shared" si="146"/>
        <v>37345.279999999999</v>
      </c>
      <c r="M1820" s="25">
        <f>IF(J1820&lt;'Параметры ПФ'!$N$7+0.01,E1820*F1820*G1820,ROUNDDOWN('Параметры ПФ'!$N$7/IF(H1820=0,I1820,IF(I1820&gt;H1820,H1820,I1820)),0)*G1820)</f>
        <v>448</v>
      </c>
      <c r="N1820" s="19">
        <f t="shared" si="147"/>
        <v>0</v>
      </c>
      <c r="O1820" s="66" t="b">
        <f t="shared" si="148"/>
        <v>1</v>
      </c>
      <c r="P1820" s="67">
        <f t="shared" si="149"/>
        <v>72</v>
      </c>
    </row>
    <row r="1821" spans="1:16" x14ac:dyDescent="0.45">
      <c r="A1821" s="90" t="s">
        <v>81</v>
      </c>
      <c r="B1821" s="90" t="s">
        <v>1041</v>
      </c>
      <c r="C1821" s="90" t="s">
        <v>14</v>
      </c>
      <c r="D1821" s="91">
        <v>36</v>
      </c>
      <c r="E1821" s="91">
        <v>16</v>
      </c>
      <c r="F1821" s="92">
        <v>2</v>
      </c>
      <c r="G1821" s="92">
        <v>14</v>
      </c>
      <c r="H1821" s="68">
        <f t="array" ref="H1821">INDEX('Нормативные затраты по МЗ'!$C$2:$C$132,MATCH(A1821&amp;C1821,'Нормативные затраты по МЗ'!$A$2:$A$132&amp;'Нормативные затраты по МЗ'!$B$2:$B$132,0))</f>
        <v>83.36</v>
      </c>
      <c r="I1821" s="3">
        <f>HLOOKUP($C1821,'Параметры ПФ'!$F$3:$K$4,2,FALSE)</f>
        <v>155.04</v>
      </c>
      <c r="J1821" s="3">
        <f t="shared" si="145"/>
        <v>2667.52</v>
      </c>
      <c r="K1821" s="4">
        <f>IF(J1821&lt;'Параметры ПФ'!$N$7+0.01,'Стандартные программы'!J1821,ROUNDDOWN('Параметры ПФ'!$N$7/IF(H1821=0,I1821,IF(I1821&gt;H1821,H1821,I1821)),0)*IF(H1821=0,I1821,IF(I1821&gt;H1821,H1821,I1821)))</f>
        <v>2667.52</v>
      </c>
      <c r="L1821" s="3">
        <f t="shared" si="146"/>
        <v>37345.279999999999</v>
      </c>
      <c r="M1821" s="25">
        <f>IF(J1821&lt;'Параметры ПФ'!$N$7+0.01,E1821*F1821*G1821,ROUNDDOWN('Параметры ПФ'!$N$7/IF(H1821=0,I1821,IF(I1821&gt;H1821,H1821,I1821)),0)*G1821)</f>
        <v>448</v>
      </c>
      <c r="N1821" s="19">
        <f t="shared" si="147"/>
        <v>0</v>
      </c>
      <c r="O1821" s="66" t="b">
        <f t="shared" si="148"/>
        <v>1</v>
      </c>
      <c r="P1821" s="67">
        <f t="shared" si="149"/>
        <v>72</v>
      </c>
    </row>
    <row r="1822" spans="1:16" x14ac:dyDescent="0.45">
      <c r="A1822" s="90" t="s">
        <v>81</v>
      </c>
      <c r="B1822" s="90" t="s">
        <v>1043</v>
      </c>
      <c r="C1822" s="90" t="s">
        <v>14</v>
      </c>
      <c r="D1822" s="91">
        <v>36</v>
      </c>
      <c r="E1822" s="91">
        <v>16</v>
      </c>
      <c r="F1822" s="92">
        <v>2</v>
      </c>
      <c r="G1822" s="92">
        <v>14</v>
      </c>
      <c r="H1822" s="68">
        <f t="array" ref="H1822">INDEX('Нормативные затраты по МЗ'!$C$2:$C$132,MATCH(A1822&amp;C1822,'Нормативные затраты по МЗ'!$A$2:$A$132&amp;'Нормативные затраты по МЗ'!$B$2:$B$132,0))</f>
        <v>83.36</v>
      </c>
      <c r="I1822" s="3">
        <f>HLOOKUP($C1822,'Параметры ПФ'!$F$3:$K$4,2,FALSE)</f>
        <v>155.04</v>
      </c>
      <c r="J1822" s="3">
        <f t="shared" si="145"/>
        <v>2667.52</v>
      </c>
      <c r="K1822" s="4">
        <f>IF(J1822&lt;'Параметры ПФ'!$N$7+0.01,'Стандартные программы'!J1822,ROUNDDOWN('Параметры ПФ'!$N$7/IF(H1822=0,I1822,IF(I1822&gt;H1822,H1822,I1822)),0)*IF(H1822=0,I1822,IF(I1822&gt;H1822,H1822,I1822)))</f>
        <v>2667.52</v>
      </c>
      <c r="L1822" s="3">
        <f t="shared" si="146"/>
        <v>37345.279999999999</v>
      </c>
      <c r="M1822" s="25">
        <f>IF(J1822&lt;'Параметры ПФ'!$N$7+0.01,E1822*F1822*G1822,ROUNDDOWN('Параметры ПФ'!$N$7/IF(H1822=0,I1822,IF(I1822&gt;H1822,H1822,I1822)),0)*G1822)</f>
        <v>448</v>
      </c>
      <c r="N1822" s="19">
        <f t="shared" si="147"/>
        <v>0</v>
      </c>
      <c r="O1822" s="66" t="b">
        <f t="shared" si="148"/>
        <v>1</v>
      </c>
      <c r="P1822" s="67">
        <f t="shared" si="149"/>
        <v>72</v>
      </c>
    </row>
    <row r="1823" spans="1:16" x14ac:dyDescent="0.45">
      <c r="A1823" s="90" t="s">
        <v>81</v>
      </c>
      <c r="B1823" s="90" t="s">
        <v>1045</v>
      </c>
      <c r="C1823" s="90" t="s">
        <v>14</v>
      </c>
      <c r="D1823" s="91">
        <v>36</v>
      </c>
      <c r="E1823" s="91">
        <v>16</v>
      </c>
      <c r="F1823" s="92">
        <v>2</v>
      </c>
      <c r="G1823" s="92">
        <v>14</v>
      </c>
      <c r="H1823" s="68">
        <f t="array" ref="H1823">INDEX('Нормативные затраты по МЗ'!$C$2:$C$132,MATCH(A1823&amp;C1823,'Нормативные затраты по МЗ'!$A$2:$A$132&amp;'Нормативные затраты по МЗ'!$B$2:$B$132,0))</f>
        <v>83.36</v>
      </c>
      <c r="I1823" s="3">
        <f>HLOOKUP($C1823,'Параметры ПФ'!$F$3:$K$4,2,FALSE)</f>
        <v>155.04</v>
      </c>
      <c r="J1823" s="3">
        <f t="shared" si="145"/>
        <v>2667.52</v>
      </c>
      <c r="K1823" s="4">
        <f>IF(J1823&lt;'Параметры ПФ'!$N$7+0.01,'Стандартные программы'!J1823,ROUNDDOWN('Параметры ПФ'!$N$7/IF(H1823=0,I1823,IF(I1823&gt;H1823,H1823,I1823)),0)*IF(H1823=0,I1823,IF(I1823&gt;H1823,H1823,I1823)))</f>
        <v>2667.52</v>
      </c>
      <c r="L1823" s="3">
        <f t="shared" si="146"/>
        <v>37345.279999999999</v>
      </c>
      <c r="M1823" s="25">
        <f>IF(J1823&lt;'Параметры ПФ'!$N$7+0.01,E1823*F1823*G1823,ROUNDDOWN('Параметры ПФ'!$N$7/IF(H1823=0,I1823,IF(I1823&gt;H1823,H1823,I1823)),0)*G1823)</f>
        <v>448</v>
      </c>
      <c r="N1823" s="19">
        <f t="shared" si="147"/>
        <v>0</v>
      </c>
      <c r="O1823" s="66" t="b">
        <f t="shared" si="148"/>
        <v>1</v>
      </c>
      <c r="P1823" s="67">
        <f t="shared" si="149"/>
        <v>72</v>
      </c>
    </row>
    <row r="1824" spans="1:16" x14ac:dyDescent="0.45">
      <c r="A1824" s="90" t="s">
        <v>81</v>
      </c>
      <c r="B1824" s="90" t="s">
        <v>1047</v>
      </c>
      <c r="C1824" s="90" t="s">
        <v>14</v>
      </c>
      <c r="D1824" s="91">
        <v>36</v>
      </c>
      <c r="E1824" s="91">
        <v>16</v>
      </c>
      <c r="F1824" s="92">
        <v>2</v>
      </c>
      <c r="G1824" s="92">
        <v>13</v>
      </c>
      <c r="H1824" s="68">
        <f t="array" ref="H1824">INDEX('Нормативные затраты по МЗ'!$C$2:$C$132,MATCH(A1824&amp;C1824,'Нормативные затраты по МЗ'!$A$2:$A$132&amp;'Нормативные затраты по МЗ'!$B$2:$B$132,0))</f>
        <v>83.36</v>
      </c>
      <c r="I1824" s="3">
        <f>HLOOKUP($C1824,'Параметры ПФ'!$F$3:$K$4,2,FALSE)</f>
        <v>155.04</v>
      </c>
      <c r="J1824" s="3">
        <f t="shared" si="145"/>
        <v>2667.52</v>
      </c>
      <c r="K1824" s="4">
        <f>IF(J1824&lt;'Параметры ПФ'!$N$7+0.01,'Стандартные программы'!J1824,ROUNDDOWN('Параметры ПФ'!$N$7/IF(H1824=0,I1824,IF(I1824&gt;H1824,H1824,I1824)),0)*IF(H1824=0,I1824,IF(I1824&gt;H1824,H1824,I1824)))</f>
        <v>2667.52</v>
      </c>
      <c r="L1824" s="3">
        <f t="shared" si="146"/>
        <v>34677.760000000002</v>
      </c>
      <c r="M1824" s="25">
        <f>IF(J1824&lt;'Параметры ПФ'!$N$7+0.01,E1824*F1824*G1824,ROUNDDOWN('Параметры ПФ'!$N$7/IF(H1824=0,I1824,IF(I1824&gt;H1824,H1824,I1824)),0)*G1824)</f>
        <v>416</v>
      </c>
      <c r="N1824" s="19">
        <f t="shared" si="147"/>
        <v>0</v>
      </c>
      <c r="O1824" s="66" t="b">
        <f t="shared" si="148"/>
        <v>1</v>
      </c>
      <c r="P1824" s="67">
        <f t="shared" si="149"/>
        <v>72</v>
      </c>
    </row>
    <row r="1825" spans="1:16" x14ac:dyDescent="0.45">
      <c r="A1825" s="90" t="s">
        <v>81</v>
      </c>
      <c r="B1825" s="90" t="s">
        <v>1049</v>
      </c>
      <c r="C1825" s="90" t="s">
        <v>14</v>
      </c>
      <c r="D1825" s="91">
        <v>36</v>
      </c>
      <c r="E1825" s="91">
        <v>16</v>
      </c>
      <c r="F1825" s="92">
        <v>2</v>
      </c>
      <c r="G1825" s="92">
        <v>13</v>
      </c>
      <c r="H1825" s="68">
        <f t="array" ref="H1825">INDEX('Нормативные затраты по МЗ'!$C$2:$C$132,MATCH(A1825&amp;C1825,'Нормативные затраты по МЗ'!$A$2:$A$132&amp;'Нормативные затраты по МЗ'!$B$2:$B$132,0))</f>
        <v>83.36</v>
      </c>
      <c r="I1825" s="3">
        <f>HLOOKUP($C1825,'Параметры ПФ'!$F$3:$K$4,2,FALSE)</f>
        <v>155.04</v>
      </c>
      <c r="J1825" s="3">
        <f t="shared" si="145"/>
        <v>2667.52</v>
      </c>
      <c r="K1825" s="4">
        <f>IF(J1825&lt;'Параметры ПФ'!$N$7+0.01,'Стандартные программы'!J1825,ROUNDDOWN('Параметры ПФ'!$N$7/IF(H1825=0,I1825,IF(I1825&gt;H1825,H1825,I1825)),0)*IF(H1825=0,I1825,IF(I1825&gt;H1825,H1825,I1825)))</f>
        <v>2667.52</v>
      </c>
      <c r="L1825" s="3">
        <f t="shared" si="146"/>
        <v>34677.760000000002</v>
      </c>
      <c r="M1825" s="25">
        <f>IF(J1825&lt;'Параметры ПФ'!$N$7+0.01,E1825*F1825*G1825,ROUNDDOWN('Параметры ПФ'!$N$7/IF(H1825=0,I1825,IF(I1825&gt;H1825,H1825,I1825)),0)*G1825)</f>
        <v>416</v>
      </c>
      <c r="N1825" s="19">
        <f t="shared" si="147"/>
        <v>0</v>
      </c>
      <c r="O1825" s="66" t="b">
        <f t="shared" si="148"/>
        <v>1</v>
      </c>
      <c r="P1825" s="67">
        <f t="shared" si="149"/>
        <v>72</v>
      </c>
    </row>
    <row r="1826" spans="1:16" x14ac:dyDescent="0.45">
      <c r="A1826" s="90" t="s">
        <v>81</v>
      </c>
      <c r="B1826" s="90" t="s">
        <v>1051</v>
      </c>
      <c r="C1826" s="90" t="s">
        <v>14</v>
      </c>
      <c r="D1826" s="91">
        <v>36</v>
      </c>
      <c r="E1826" s="91">
        <v>16</v>
      </c>
      <c r="F1826" s="92">
        <v>2</v>
      </c>
      <c r="G1826" s="92">
        <v>13</v>
      </c>
      <c r="H1826" s="68">
        <f t="array" ref="H1826">INDEX('Нормативные затраты по МЗ'!$C$2:$C$132,MATCH(A1826&amp;C1826,'Нормативные затраты по МЗ'!$A$2:$A$132&amp;'Нормативные затраты по МЗ'!$B$2:$B$132,0))</f>
        <v>83.36</v>
      </c>
      <c r="I1826" s="3">
        <f>HLOOKUP($C1826,'Параметры ПФ'!$F$3:$K$4,2,FALSE)</f>
        <v>155.04</v>
      </c>
      <c r="J1826" s="3">
        <f t="shared" si="145"/>
        <v>2667.52</v>
      </c>
      <c r="K1826" s="4">
        <f>IF(J1826&lt;'Параметры ПФ'!$N$7+0.01,'Стандартные программы'!J1826,ROUNDDOWN('Параметры ПФ'!$N$7/IF(H1826=0,I1826,IF(I1826&gt;H1826,H1826,I1826)),0)*IF(H1826=0,I1826,IF(I1826&gt;H1826,H1826,I1826)))</f>
        <v>2667.52</v>
      </c>
      <c r="L1826" s="3">
        <f t="shared" si="146"/>
        <v>34677.760000000002</v>
      </c>
      <c r="M1826" s="25">
        <f>IF(J1826&lt;'Параметры ПФ'!$N$7+0.01,E1826*F1826*G1826,ROUNDDOWN('Параметры ПФ'!$N$7/IF(H1826=0,I1826,IF(I1826&gt;H1826,H1826,I1826)),0)*G1826)</f>
        <v>416</v>
      </c>
      <c r="N1826" s="19">
        <f t="shared" si="147"/>
        <v>0</v>
      </c>
      <c r="O1826" s="66" t="b">
        <f t="shared" si="148"/>
        <v>1</v>
      </c>
      <c r="P1826" s="67">
        <f t="shared" si="149"/>
        <v>72</v>
      </c>
    </row>
    <row r="1827" spans="1:16" x14ac:dyDescent="0.45">
      <c r="A1827" s="90" t="s">
        <v>81</v>
      </c>
      <c r="B1827" s="90" t="s">
        <v>1053</v>
      </c>
      <c r="C1827" s="90" t="s">
        <v>14</v>
      </c>
      <c r="D1827" s="91">
        <v>36</v>
      </c>
      <c r="E1827" s="91">
        <v>16</v>
      </c>
      <c r="F1827" s="92">
        <v>2</v>
      </c>
      <c r="G1827" s="92">
        <v>13</v>
      </c>
      <c r="H1827" s="68">
        <f t="array" ref="H1827">INDEX('Нормативные затраты по МЗ'!$C$2:$C$132,MATCH(A1827&amp;C1827,'Нормативные затраты по МЗ'!$A$2:$A$132&amp;'Нормативные затраты по МЗ'!$B$2:$B$132,0))</f>
        <v>83.36</v>
      </c>
      <c r="I1827" s="3">
        <f>HLOOKUP($C1827,'Параметры ПФ'!$F$3:$K$4,2,FALSE)</f>
        <v>155.04</v>
      </c>
      <c r="J1827" s="3">
        <f t="shared" si="145"/>
        <v>2667.52</v>
      </c>
      <c r="K1827" s="4">
        <f>IF(J1827&lt;'Параметры ПФ'!$N$7+0.01,'Стандартные программы'!J1827,ROUNDDOWN('Параметры ПФ'!$N$7/IF(H1827=0,I1827,IF(I1827&gt;H1827,H1827,I1827)),0)*IF(H1827=0,I1827,IF(I1827&gt;H1827,H1827,I1827)))</f>
        <v>2667.52</v>
      </c>
      <c r="L1827" s="3">
        <f t="shared" si="146"/>
        <v>34677.760000000002</v>
      </c>
      <c r="M1827" s="25">
        <f>IF(J1827&lt;'Параметры ПФ'!$N$7+0.01,E1827*F1827*G1827,ROUNDDOWN('Параметры ПФ'!$N$7/IF(H1827=0,I1827,IF(I1827&gt;H1827,H1827,I1827)),0)*G1827)</f>
        <v>416</v>
      </c>
      <c r="N1827" s="19">
        <f t="shared" si="147"/>
        <v>0</v>
      </c>
      <c r="O1827" s="66" t="b">
        <f t="shared" si="148"/>
        <v>1</v>
      </c>
      <c r="P1827" s="67">
        <f t="shared" si="149"/>
        <v>72</v>
      </c>
    </row>
    <row r="1828" spans="1:16" x14ac:dyDescent="0.45">
      <c r="A1828" s="90" t="s">
        <v>81</v>
      </c>
      <c r="B1828" s="90" t="s">
        <v>1055</v>
      </c>
      <c r="C1828" s="90" t="s">
        <v>14</v>
      </c>
      <c r="D1828" s="91">
        <v>36</v>
      </c>
      <c r="E1828" s="91">
        <v>16</v>
      </c>
      <c r="F1828" s="92">
        <v>2</v>
      </c>
      <c r="G1828" s="92">
        <v>13</v>
      </c>
      <c r="H1828" s="68">
        <f t="array" ref="H1828">INDEX('Нормативные затраты по МЗ'!$C$2:$C$132,MATCH(A1828&amp;C1828,'Нормативные затраты по МЗ'!$A$2:$A$132&amp;'Нормативные затраты по МЗ'!$B$2:$B$132,0))</f>
        <v>83.36</v>
      </c>
      <c r="I1828" s="3">
        <f>HLOOKUP($C1828,'Параметры ПФ'!$F$3:$K$4,2,FALSE)</f>
        <v>155.04</v>
      </c>
      <c r="J1828" s="3">
        <f t="shared" si="145"/>
        <v>2667.52</v>
      </c>
      <c r="K1828" s="4">
        <f>IF(J1828&lt;'Параметры ПФ'!$N$7+0.01,'Стандартные программы'!J1828,ROUNDDOWN('Параметры ПФ'!$N$7/IF(H1828=0,I1828,IF(I1828&gt;H1828,H1828,I1828)),0)*IF(H1828=0,I1828,IF(I1828&gt;H1828,H1828,I1828)))</f>
        <v>2667.52</v>
      </c>
      <c r="L1828" s="3">
        <f t="shared" si="146"/>
        <v>34677.760000000002</v>
      </c>
      <c r="M1828" s="25">
        <f>IF(J1828&lt;'Параметры ПФ'!$N$7+0.01,E1828*F1828*G1828,ROUNDDOWN('Параметры ПФ'!$N$7/IF(H1828=0,I1828,IF(I1828&gt;H1828,H1828,I1828)),0)*G1828)</f>
        <v>416</v>
      </c>
      <c r="N1828" s="19">
        <f t="shared" si="147"/>
        <v>0</v>
      </c>
      <c r="O1828" s="66" t="b">
        <f t="shared" si="148"/>
        <v>1</v>
      </c>
      <c r="P1828" s="67">
        <f t="shared" si="149"/>
        <v>72</v>
      </c>
    </row>
    <row r="1829" spans="1:16" x14ac:dyDescent="0.45">
      <c r="A1829" s="90" t="s">
        <v>81</v>
      </c>
      <c r="B1829" s="90" t="s">
        <v>1057</v>
      </c>
      <c r="C1829" s="90" t="s">
        <v>14</v>
      </c>
      <c r="D1829" s="91">
        <v>36</v>
      </c>
      <c r="E1829" s="91">
        <v>16</v>
      </c>
      <c r="F1829" s="92">
        <v>2</v>
      </c>
      <c r="G1829" s="92">
        <v>13</v>
      </c>
      <c r="H1829" s="68">
        <f t="array" ref="H1829">INDEX('Нормативные затраты по МЗ'!$C$2:$C$132,MATCH(A1829&amp;C1829,'Нормативные затраты по МЗ'!$A$2:$A$132&amp;'Нормативные затраты по МЗ'!$B$2:$B$132,0))</f>
        <v>83.36</v>
      </c>
      <c r="I1829" s="3">
        <f>HLOOKUP($C1829,'Параметры ПФ'!$F$3:$K$4,2,FALSE)</f>
        <v>155.04</v>
      </c>
      <c r="J1829" s="3">
        <f t="shared" si="145"/>
        <v>2667.52</v>
      </c>
      <c r="K1829" s="4">
        <f>IF(J1829&lt;'Параметры ПФ'!$N$7+0.01,'Стандартные программы'!J1829,ROUNDDOWN('Параметры ПФ'!$N$7/IF(H1829=0,I1829,IF(I1829&gt;H1829,H1829,I1829)),0)*IF(H1829=0,I1829,IF(I1829&gt;H1829,H1829,I1829)))</f>
        <v>2667.52</v>
      </c>
      <c r="L1829" s="3">
        <f t="shared" si="146"/>
        <v>34677.760000000002</v>
      </c>
      <c r="M1829" s="25">
        <f>IF(J1829&lt;'Параметры ПФ'!$N$7+0.01,E1829*F1829*G1829,ROUNDDOWN('Параметры ПФ'!$N$7/IF(H1829=0,I1829,IF(I1829&gt;H1829,H1829,I1829)),0)*G1829)</f>
        <v>416</v>
      </c>
      <c r="N1829" s="19">
        <f t="shared" si="147"/>
        <v>0</v>
      </c>
      <c r="O1829" s="66" t="b">
        <f t="shared" si="148"/>
        <v>1</v>
      </c>
      <c r="P1829" s="67">
        <f t="shared" si="149"/>
        <v>72</v>
      </c>
    </row>
    <row r="1830" spans="1:16" x14ac:dyDescent="0.45">
      <c r="A1830" s="90" t="s">
        <v>81</v>
      </c>
      <c r="B1830" s="90" t="s">
        <v>1059</v>
      </c>
      <c r="C1830" s="90" t="s">
        <v>14</v>
      </c>
      <c r="D1830" s="91">
        <v>36</v>
      </c>
      <c r="E1830" s="91">
        <v>16</v>
      </c>
      <c r="F1830" s="92">
        <v>2</v>
      </c>
      <c r="G1830" s="92">
        <v>13</v>
      </c>
      <c r="H1830" s="68">
        <f t="array" ref="H1830">INDEX('Нормативные затраты по МЗ'!$C$2:$C$132,MATCH(A1830&amp;C1830,'Нормативные затраты по МЗ'!$A$2:$A$132&amp;'Нормативные затраты по МЗ'!$B$2:$B$132,0))</f>
        <v>83.36</v>
      </c>
      <c r="I1830" s="3">
        <f>HLOOKUP($C1830,'Параметры ПФ'!$F$3:$K$4,2,FALSE)</f>
        <v>155.04</v>
      </c>
      <c r="J1830" s="3">
        <f t="shared" si="145"/>
        <v>2667.52</v>
      </c>
      <c r="K1830" s="4">
        <f>IF(J1830&lt;'Параметры ПФ'!$N$7+0.01,'Стандартные программы'!J1830,ROUNDDOWN('Параметры ПФ'!$N$7/IF(H1830=0,I1830,IF(I1830&gt;H1830,H1830,I1830)),0)*IF(H1830=0,I1830,IF(I1830&gt;H1830,H1830,I1830)))</f>
        <v>2667.52</v>
      </c>
      <c r="L1830" s="3">
        <f t="shared" si="146"/>
        <v>34677.760000000002</v>
      </c>
      <c r="M1830" s="25">
        <f>IF(J1830&lt;'Параметры ПФ'!$N$7+0.01,E1830*F1830*G1830,ROUNDDOWN('Параметры ПФ'!$N$7/IF(H1830=0,I1830,IF(I1830&gt;H1830,H1830,I1830)),0)*G1830)</f>
        <v>416</v>
      </c>
      <c r="N1830" s="19">
        <f t="shared" si="147"/>
        <v>0</v>
      </c>
      <c r="O1830" s="66" t="b">
        <f t="shared" si="148"/>
        <v>1</v>
      </c>
      <c r="P1830" s="67">
        <f t="shared" si="149"/>
        <v>72</v>
      </c>
    </row>
    <row r="1831" spans="1:16" x14ac:dyDescent="0.45">
      <c r="A1831" s="90" t="s">
        <v>81</v>
      </c>
      <c r="B1831" s="90" t="s">
        <v>1061</v>
      </c>
      <c r="C1831" s="90" t="s">
        <v>14</v>
      </c>
      <c r="D1831" s="91">
        <v>36</v>
      </c>
      <c r="E1831" s="91">
        <v>16</v>
      </c>
      <c r="F1831" s="92">
        <v>2</v>
      </c>
      <c r="G1831" s="92">
        <v>13</v>
      </c>
      <c r="H1831" s="68">
        <f t="array" ref="H1831">INDEX('Нормативные затраты по МЗ'!$C$2:$C$132,MATCH(A1831&amp;C1831,'Нормативные затраты по МЗ'!$A$2:$A$132&amp;'Нормативные затраты по МЗ'!$B$2:$B$132,0))</f>
        <v>83.36</v>
      </c>
      <c r="I1831" s="3">
        <f>HLOOKUP($C1831,'Параметры ПФ'!$F$3:$K$4,2,FALSE)</f>
        <v>155.04</v>
      </c>
      <c r="J1831" s="3">
        <f t="shared" si="145"/>
        <v>2667.52</v>
      </c>
      <c r="K1831" s="4">
        <f>IF(J1831&lt;'Параметры ПФ'!$N$7+0.01,'Стандартные программы'!J1831,ROUNDDOWN('Параметры ПФ'!$N$7/IF(H1831=0,I1831,IF(I1831&gt;H1831,H1831,I1831)),0)*IF(H1831=0,I1831,IF(I1831&gt;H1831,H1831,I1831)))</f>
        <v>2667.52</v>
      </c>
      <c r="L1831" s="3">
        <f t="shared" si="146"/>
        <v>34677.760000000002</v>
      </c>
      <c r="M1831" s="25">
        <f>IF(J1831&lt;'Параметры ПФ'!$N$7+0.01,E1831*F1831*G1831,ROUNDDOWN('Параметры ПФ'!$N$7/IF(H1831=0,I1831,IF(I1831&gt;H1831,H1831,I1831)),0)*G1831)</f>
        <v>416</v>
      </c>
      <c r="N1831" s="19">
        <f t="shared" si="147"/>
        <v>0</v>
      </c>
      <c r="O1831" s="66" t="b">
        <f t="shared" si="148"/>
        <v>1</v>
      </c>
      <c r="P1831" s="67">
        <f t="shared" si="149"/>
        <v>72</v>
      </c>
    </row>
    <row r="1832" spans="1:16" x14ac:dyDescent="0.45">
      <c r="A1832" s="90" t="s">
        <v>81</v>
      </c>
      <c r="B1832" s="90" t="s">
        <v>1063</v>
      </c>
      <c r="C1832" s="90" t="s">
        <v>14</v>
      </c>
      <c r="D1832" s="91">
        <v>36</v>
      </c>
      <c r="E1832" s="91">
        <v>16</v>
      </c>
      <c r="F1832" s="92">
        <v>2</v>
      </c>
      <c r="G1832" s="92">
        <v>13</v>
      </c>
      <c r="H1832" s="68">
        <f t="array" ref="H1832">INDEX('Нормативные затраты по МЗ'!$C$2:$C$132,MATCH(A1832&amp;C1832,'Нормативные затраты по МЗ'!$A$2:$A$132&amp;'Нормативные затраты по МЗ'!$B$2:$B$132,0))</f>
        <v>83.36</v>
      </c>
      <c r="I1832" s="3">
        <f>HLOOKUP($C1832,'Параметры ПФ'!$F$3:$K$4,2,FALSE)</f>
        <v>155.04</v>
      </c>
      <c r="J1832" s="3">
        <f t="shared" si="145"/>
        <v>2667.52</v>
      </c>
      <c r="K1832" s="4">
        <f>IF(J1832&lt;'Параметры ПФ'!$N$7+0.01,'Стандартные программы'!J1832,ROUNDDOWN('Параметры ПФ'!$N$7/IF(H1832=0,I1832,IF(I1832&gt;H1832,H1832,I1832)),0)*IF(H1832=0,I1832,IF(I1832&gt;H1832,H1832,I1832)))</f>
        <v>2667.52</v>
      </c>
      <c r="L1832" s="3">
        <f t="shared" si="146"/>
        <v>34677.760000000002</v>
      </c>
      <c r="M1832" s="25">
        <f>IF(J1832&lt;'Параметры ПФ'!$N$7+0.01,E1832*F1832*G1832,ROUNDDOWN('Параметры ПФ'!$N$7/IF(H1832=0,I1832,IF(I1832&gt;H1832,H1832,I1832)),0)*G1832)</f>
        <v>416</v>
      </c>
      <c r="N1832" s="19">
        <f t="shared" si="147"/>
        <v>0</v>
      </c>
      <c r="O1832" s="66" t="b">
        <f t="shared" si="148"/>
        <v>1</v>
      </c>
      <c r="P1832" s="67">
        <f t="shared" si="149"/>
        <v>72</v>
      </c>
    </row>
    <row r="1833" spans="1:16" x14ac:dyDescent="0.45">
      <c r="A1833" s="90" t="s">
        <v>81</v>
      </c>
      <c r="B1833" s="90" t="s">
        <v>1065</v>
      </c>
      <c r="C1833" s="90" t="s">
        <v>14</v>
      </c>
      <c r="D1833" s="91">
        <v>36</v>
      </c>
      <c r="E1833" s="91">
        <v>16</v>
      </c>
      <c r="F1833" s="92">
        <v>2</v>
      </c>
      <c r="G1833" s="92">
        <v>13</v>
      </c>
      <c r="H1833" s="68">
        <f t="array" ref="H1833">INDEX('Нормативные затраты по МЗ'!$C$2:$C$132,MATCH(A1833&amp;C1833,'Нормативные затраты по МЗ'!$A$2:$A$132&amp;'Нормативные затраты по МЗ'!$B$2:$B$132,0))</f>
        <v>83.36</v>
      </c>
      <c r="I1833" s="3">
        <f>HLOOKUP($C1833,'Параметры ПФ'!$F$3:$K$4,2,FALSE)</f>
        <v>155.04</v>
      </c>
      <c r="J1833" s="3">
        <f t="shared" si="145"/>
        <v>2667.52</v>
      </c>
      <c r="K1833" s="4">
        <f>IF(J1833&lt;'Параметры ПФ'!$N$7+0.01,'Стандартные программы'!J1833,ROUNDDOWN('Параметры ПФ'!$N$7/IF(H1833=0,I1833,IF(I1833&gt;H1833,H1833,I1833)),0)*IF(H1833=0,I1833,IF(I1833&gt;H1833,H1833,I1833)))</f>
        <v>2667.52</v>
      </c>
      <c r="L1833" s="3">
        <f t="shared" si="146"/>
        <v>34677.760000000002</v>
      </c>
      <c r="M1833" s="25">
        <f>IF(J1833&lt;'Параметры ПФ'!$N$7+0.01,E1833*F1833*G1833,ROUNDDOWN('Параметры ПФ'!$N$7/IF(H1833=0,I1833,IF(I1833&gt;H1833,H1833,I1833)),0)*G1833)</f>
        <v>416</v>
      </c>
      <c r="N1833" s="19">
        <f t="shared" si="147"/>
        <v>0</v>
      </c>
      <c r="O1833" s="66" t="b">
        <f t="shared" si="148"/>
        <v>1</v>
      </c>
      <c r="P1833" s="67">
        <f t="shared" si="149"/>
        <v>72</v>
      </c>
    </row>
    <row r="1834" spans="1:16" x14ac:dyDescent="0.45">
      <c r="A1834" s="90" t="s">
        <v>81</v>
      </c>
      <c r="B1834" s="90" t="s">
        <v>1067</v>
      </c>
      <c r="C1834" s="90" t="s">
        <v>14</v>
      </c>
      <c r="D1834" s="91">
        <v>36</v>
      </c>
      <c r="E1834" s="91">
        <v>16</v>
      </c>
      <c r="F1834" s="92">
        <v>2</v>
      </c>
      <c r="G1834" s="92">
        <v>13</v>
      </c>
      <c r="H1834" s="68">
        <f t="array" ref="H1834">INDEX('Нормативные затраты по МЗ'!$C$2:$C$132,MATCH(A1834&amp;C1834,'Нормативные затраты по МЗ'!$A$2:$A$132&amp;'Нормативные затраты по МЗ'!$B$2:$B$132,0))</f>
        <v>83.36</v>
      </c>
      <c r="I1834" s="3">
        <f>HLOOKUP($C1834,'Параметры ПФ'!$F$3:$K$4,2,FALSE)</f>
        <v>155.04</v>
      </c>
      <c r="J1834" s="3">
        <f t="shared" si="145"/>
        <v>2667.52</v>
      </c>
      <c r="K1834" s="4">
        <f>IF(J1834&lt;'Параметры ПФ'!$N$7+0.01,'Стандартные программы'!J1834,ROUNDDOWN('Параметры ПФ'!$N$7/IF(H1834=0,I1834,IF(I1834&gt;H1834,H1834,I1834)),0)*IF(H1834=0,I1834,IF(I1834&gt;H1834,H1834,I1834)))</f>
        <v>2667.52</v>
      </c>
      <c r="L1834" s="3">
        <f t="shared" si="146"/>
        <v>34677.760000000002</v>
      </c>
      <c r="M1834" s="25">
        <f>IF(J1834&lt;'Параметры ПФ'!$N$7+0.01,E1834*F1834*G1834,ROUNDDOWN('Параметры ПФ'!$N$7/IF(H1834=0,I1834,IF(I1834&gt;H1834,H1834,I1834)),0)*G1834)</f>
        <v>416</v>
      </c>
      <c r="N1834" s="19">
        <f t="shared" si="147"/>
        <v>0</v>
      </c>
      <c r="O1834" s="66" t="b">
        <f t="shared" si="148"/>
        <v>1</v>
      </c>
      <c r="P1834" s="67">
        <f t="shared" si="149"/>
        <v>72</v>
      </c>
    </row>
    <row r="1835" spans="1:16" x14ac:dyDescent="0.45">
      <c r="A1835" s="90" t="s">
        <v>81</v>
      </c>
      <c r="B1835" s="90" t="s">
        <v>1069</v>
      </c>
      <c r="C1835" s="90" t="s">
        <v>14</v>
      </c>
      <c r="D1835" s="91">
        <v>36</v>
      </c>
      <c r="E1835" s="91">
        <v>16</v>
      </c>
      <c r="F1835" s="92">
        <v>2</v>
      </c>
      <c r="G1835" s="92">
        <v>13</v>
      </c>
      <c r="H1835" s="68">
        <f t="array" ref="H1835">INDEX('Нормативные затраты по МЗ'!$C$2:$C$132,MATCH(A1835&amp;C1835,'Нормативные затраты по МЗ'!$A$2:$A$132&amp;'Нормативные затраты по МЗ'!$B$2:$B$132,0))</f>
        <v>83.36</v>
      </c>
      <c r="I1835" s="3">
        <f>HLOOKUP($C1835,'Параметры ПФ'!$F$3:$K$4,2,FALSE)</f>
        <v>155.04</v>
      </c>
      <c r="J1835" s="3">
        <f t="shared" si="145"/>
        <v>2667.52</v>
      </c>
      <c r="K1835" s="4">
        <f>IF(J1835&lt;'Параметры ПФ'!$N$7+0.01,'Стандартные программы'!J1835,ROUNDDOWN('Параметры ПФ'!$N$7/IF(H1835=0,I1835,IF(I1835&gt;H1835,H1835,I1835)),0)*IF(H1835=0,I1835,IF(I1835&gt;H1835,H1835,I1835)))</f>
        <v>2667.52</v>
      </c>
      <c r="L1835" s="3">
        <f t="shared" si="146"/>
        <v>34677.760000000002</v>
      </c>
      <c r="M1835" s="25">
        <f>IF(J1835&lt;'Параметры ПФ'!$N$7+0.01,E1835*F1835*G1835,ROUNDDOWN('Параметры ПФ'!$N$7/IF(H1835=0,I1835,IF(I1835&gt;H1835,H1835,I1835)),0)*G1835)</f>
        <v>416</v>
      </c>
      <c r="N1835" s="19">
        <f t="shared" si="147"/>
        <v>0</v>
      </c>
      <c r="O1835" s="66" t="b">
        <f t="shared" si="148"/>
        <v>1</v>
      </c>
      <c r="P1835" s="67">
        <f t="shared" si="149"/>
        <v>72</v>
      </c>
    </row>
    <row r="1836" spans="1:16" x14ac:dyDescent="0.45">
      <c r="A1836" s="90" t="s">
        <v>81</v>
      </c>
      <c r="B1836" s="90" t="s">
        <v>1071</v>
      </c>
      <c r="C1836" s="90" t="s">
        <v>14</v>
      </c>
      <c r="D1836" s="91">
        <v>36</v>
      </c>
      <c r="E1836" s="91">
        <v>16</v>
      </c>
      <c r="F1836" s="92">
        <v>2</v>
      </c>
      <c r="G1836" s="92">
        <v>13</v>
      </c>
      <c r="H1836" s="68">
        <f t="array" ref="H1836">INDEX('Нормативные затраты по МЗ'!$C$2:$C$132,MATCH(A1836&amp;C1836,'Нормативные затраты по МЗ'!$A$2:$A$132&amp;'Нормативные затраты по МЗ'!$B$2:$B$132,0))</f>
        <v>83.36</v>
      </c>
      <c r="I1836" s="3">
        <f>HLOOKUP($C1836,'Параметры ПФ'!$F$3:$K$4,2,FALSE)</f>
        <v>155.04</v>
      </c>
      <c r="J1836" s="3">
        <f t="shared" si="145"/>
        <v>2667.52</v>
      </c>
      <c r="K1836" s="4">
        <f>IF(J1836&lt;'Параметры ПФ'!$N$7+0.01,'Стандартные программы'!J1836,ROUNDDOWN('Параметры ПФ'!$N$7/IF(H1836=0,I1836,IF(I1836&gt;H1836,H1836,I1836)),0)*IF(H1836=0,I1836,IF(I1836&gt;H1836,H1836,I1836)))</f>
        <v>2667.52</v>
      </c>
      <c r="L1836" s="3">
        <f t="shared" si="146"/>
        <v>34677.760000000002</v>
      </c>
      <c r="M1836" s="25">
        <f>IF(J1836&lt;'Параметры ПФ'!$N$7+0.01,E1836*F1836*G1836,ROUNDDOWN('Параметры ПФ'!$N$7/IF(H1836=0,I1836,IF(I1836&gt;H1836,H1836,I1836)),0)*G1836)</f>
        <v>416</v>
      </c>
      <c r="N1836" s="19">
        <f t="shared" si="147"/>
        <v>0</v>
      </c>
      <c r="O1836" s="66" t="b">
        <f t="shared" si="148"/>
        <v>1</v>
      </c>
      <c r="P1836" s="67">
        <f t="shared" si="149"/>
        <v>72</v>
      </c>
    </row>
    <row r="1837" spans="1:16" x14ac:dyDescent="0.45">
      <c r="A1837" s="90" t="s">
        <v>81</v>
      </c>
      <c r="B1837" s="90" t="s">
        <v>1073</v>
      </c>
      <c r="C1837" s="90" t="s">
        <v>14</v>
      </c>
      <c r="D1837" s="91">
        <v>36</v>
      </c>
      <c r="E1837" s="91">
        <v>16</v>
      </c>
      <c r="F1837" s="92">
        <v>2</v>
      </c>
      <c r="G1837" s="92">
        <v>13</v>
      </c>
      <c r="H1837" s="68">
        <f t="array" ref="H1837">INDEX('Нормативные затраты по МЗ'!$C$2:$C$132,MATCH(A1837&amp;C1837,'Нормативные затраты по МЗ'!$A$2:$A$132&amp;'Нормативные затраты по МЗ'!$B$2:$B$132,0))</f>
        <v>83.36</v>
      </c>
      <c r="I1837" s="3">
        <f>HLOOKUP($C1837,'Параметры ПФ'!$F$3:$K$4,2,FALSE)</f>
        <v>155.04</v>
      </c>
      <c r="J1837" s="3">
        <f t="shared" si="145"/>
        <v>2667.52</v>
      </c>
      <c r="K1837" s="4">
        <f>IF(J1837&lt;'Параметры ПФ'!$N$7+0.01,'Стандартные программы'!J1837,ROUNDDOWN('Параметры ПФ'!$N$7/IF(H1837=0,I1837,IF(I1837&gt;H1837,H1837,I1837)),0)*IF(H1837=0,I1837,IF(I1837&gt;H1837,H1837,I1837)))</f>
        <v>2667.52</v>
      </c>
      <c r="L1837" s="3">
        <f t="shared" si="146"/>
        <v>34677.760000000002</v>
      </c>
      <c r="M1837" s="25">
        <f>IF(J1837&lt;'Параметры ПФ'!$N$7+0.01,E1837*F1837*G1837,ROUNDDOWN('Параметры ПФ'!$N$7/IF(H1837=0,I1837,IF(I1837&gt;H1837,H1837,I1837)),0)*G1837)</f>
        <v>416</v>
      </c>
      <c r="N1837" s="19">
        <f t="shared" si="147"/>
        <v>0</v>
      </c>
      <c r="O1837" s="66" t="b">
        <f t="shared" si="148"/>
        <v>1</v>
      </c>
      <c r="P1837" s="67">
        <f t="shared" si="149"/>
        <v>72</v>
      </c>
    </row>
    <row r="1838" spans="1:16" x14ac:dyDescent="0.45">
      <c r="A1838" s="90" t="s">
        <v>81</v>
      </c>
      <c r="B1838" s="90" t="s">
        <v>1075</v>
      </c>
      <c r="C1838" s="90" t="s">
        <v>14</v>
      </c>
      <c r="D1838" s="91">
        <v>36</v>
      </c>
      <c r="E1838" s="91">
        <v>16</v>
      </c>
      <c r="F1838" s="92">
        <v>2</v>
      </c>
      <c r="G1838" s="92">
        <v>13</v>
      </c>
      <c r="H1838" s="68">
        <f t="array" ref="H1838">INDEX('Нормативные затраты по МЗ'!$C$2:$C$132,MATCH(A1838&amp;C1838,'Нормативные затраты по МЗ'!$A$2:$A$132&amp;'Нормативные затраты по МЗ'!$B$2:$B$132,0))</f>
        <v>83.36</v>
      </c>
      <c r="I1838" s="3">
        <f>HLOOKUP($C1838,'Параметры ПФ'!$F$3:$K$4,2,FALSE)</f>
        <v>155.04</v>
      </c>
      <c r="J1838" s="3">
        <f t="shared" si="145"/>
        <v>2667.52</v>
      </c>
      <c r="K1838" s="4">
        <f>IF(J1838&lt;'Параметры ПФ'!$N$7+0.01,'Стандартные программы'!J1838,ROUNDDOWN('Параметры ПФ'!$N$7/IF(H1838=0,I1838,IF(I1838&gt;H1838,H1838,I1838)),0)*IF(H1838=0,I1838,IF(I1838&gt;H1838,H1838,I1838)))</f>
        <v>2667.52</v>
      </c>
      <c r="L1838" s="3">
        <f t="shared" si="146"/>
        <v>34677.760000000002</v>
      </c>
      <c r="M1838" s="25">
        <f>IF(J1838&lt;'Параметры ПФ'!$N$7+0.01,E1838*F1838*G1838,ROUNDDOWN('Параметры ПФ'!$N$7/IF(H1838=0,I1838,IF(I1838&gt;H1838,H1838,I1838)),0)*G1838)</f>
        <v>416</v>
      </c>
      <c r="N1838" s="19">
        <f t="shared" si="147"/>
        <v>0</v>
      </c>
      <c r="O1838" s="66" t="b">
        <f t="shared" si="148"/>
        <v>1</v>
      </c>
      <c r="P1838" s="67">
        <f t="shared" si="149"/>
        <v>72</v>
      </c>
    </row>
    <row r="1839" spans="1:16" x14ac:dyDescent="0.45">
      <c r="A1839" s="90" t="s">
        <v>81</v>
      </c>
      <c r="B1839" s="90" t="s">
        <v>1077</v>
      </c>
      <c r="C1839" s="90" t="s">
        <v>14</v>
      </c>
      <c r="D1839" s="91">
        <v>36</v>
      </c>
      <c r="E1839" s="91">
        <v>16</v>
      </c>
      <c r="F1839" s="92">
        <v>2</v>
      </c>
      <c r="G1839" s="92">
        <v>13</v>
      </c>
      <c r="H1839" s="68">
        <f t="array" ref="H1839">INDEX('Нормативные затраты по МЗ'!$C$2:$C$132,MATCH(A1839&amp;C1839,'Нормативные затраты по МЗ'!$A$2:$A$132&amp;'Нормативные затраты по МЗ'!$B$2:$B$132,0))</f>
        <v>83.36</v>
      </c>
      <c r="I1839" s="3">
        <f>HLOOKUP($C1839,'Параметры ПФ'!$F$3:$K$4,2,FALSE)</f>
        <v>155.04</v>
      </c>
      <c r="J1839" s="3">
        <f t="shared" si="145"/>
        <v>2667.52</v>
      </c>
      <c r="K1839" s="4">
        <f>IF(J1839&lt;'Параметры ПФ'!$N$7+0.01,'Стандартные программы'!J1839,ROUNDDOWN('Параметры ПФ'!$N$7/IF(H1839=0,I1839,IF(I1839&gt;H1839,H1839,I1839)),0)*IF(H1839=0,I1839,IF(I1839&gt;H1839,H1839,I1839)))</f>
        <v>2667.52</v>
      </c>
      <c r="L1839" s="3">
        <f t="shared" si="146"/>
        <v>34677.760000000002</v>
      </c>
      <c r="M1839" s="25">
        <f>IF(J1839&lt;'Параметры ПФ'!$N$7+0.01,E1839*F1839*G1839,ROUNDDOWN('Параметры ПФ'!$N$7/IF(H1839=0,I1839,IF(I1839&gt;H1839,H1839,I1839)),0)*G1839)</f>
        <v>416</v>
      </c>
      <c r="N1839" s="19">
        <f t="shared" si="147"/>
        <v>0</v>
      </c>
      <c r="O1839" s="66" t="b">
        <f t="shared" si="148"/>
        <v>1</v>
      </c>
      <c r="P1839" s="67">
        <f t="shared" si="149"/>
        <v>72</v>
      </c>
    </row>
    <row r="1840" spans="1:16" x14ac:dyDescent="0.45">
      <c r="A1840" s="90" t="s">
        <v>81</v>
      </c>
      <c r="B1840" s="90" t="s">
        <v>1079</v>
      </c>
      <c r="C1840" s="90" t="s">
        <v>14</v>
      </c>
      <c r="D1840" s="91">
        <v>36</v>
      </c>
      <c r="E1840" s="91">
        <v>16</v>
      </c>
      <c r="F1840" s="92">
        <v>2</v>
      </c>
      <c r="G1840" s="92">
        <v>13</v>
      </c>
      <c r="H1840" s="68">
        <f t="array" ref="H1840">INDEX('Нормативные затраты по МЗ'!$C$2:$C$132,MATCH(A1840&amp;C1840,'Нормативные затраты по МЗ'!$A$2:$A$132&amp;'Нормативные затраты по МЗ'!$B$2:$B$132,0))</f>
        <v>83.36</v>
      </c>
      <c r="I1840" s="3">
        <f>HLOOKUP($C1840,'Параметры ПФ'!$F$3:$K$4,2,FALSE)</f>
        <v>155.04</v>
      </c>
      <c r="J1840" s="3">
        <f t="shared" si="145"/>
        <v>2667.52</v>
      </c>
      <c r="K1840" s="4">
        <f>IF(J1840&lt;'Параметры ПФ'!$N$7+0.01,'Стандартные программы'!J1840,ROUNDDOWN('Параметры ПФ'!$N$7/IF(H1840=0,I1840,IF(I1840&gt;H1840,H1840,I1840)),0)*IF(H1840=0,I1840,IF(I1840&gt;H1840,H1840,I1840)))</f>
        <v>2667.52</v>
      </c>
      <c r="L1840" s="3">
        <f t="shared" si="146"/>
        <v>34677.760000000002</v>
      </c>
      <c r="M1840" s="25">
        <f>IF(J1840&lt;'Параметры ПФ'!$N$7+0.01,E1840*F1840*G1840,ROUNDDOWN('Параметры ПФ'!$N$7/IF(H1840=0,I1840,IF(I1840&gt;H1840,H1840,I1840)),0)*G1840)</f>
        <v>416</v>
      </c>
      <c r="N1840" s="19">
        <f t="shared" si="147"/>
        <v>0</v>
      </c>
      <c r="O1840" s="66" t="b">
        <f t="shared" si="148"/>
        <v>1</v>
      </c>
      <c r="P1840" s="67">
        <f t="shared" si="149"/>
        <v>72</v>
      </c>
    </row>
    <row r="1841" spans="1:16" x14ac:dyDescent="0.45">
      <c r="A1841" s="90" t="s">
        <v>81</v>
      </c>
      <c r="B1841" s="90" t="s">
        <v>1081</v>
      </c>
      <c r="C1841" s="90" t="s">
        <v>14</v>
      </c>
      <c r="D1841" s="91">
        <v>36</v>
      </c>
      <c r="E1841" s="91">
        <v>16</v>
      </c>
      <c r="F1841" s="92">
        <v>2</v>
      </c>
      <c r="G1841" s="92">
        <v>13</v>
      </c>
      <c r="H1841" s="68">
        <f t="array" ref="H1841">INDEX('Нормативные затраты по МЗ'!$C$2:$C$132,MATCH(A1841&amp;C1841,'Нормативные затраты по МЗ'!$A$2:$A$132&amp;'Нормативные затраты по МЗ'!$B$2:$B$132,0))</f>
        <v>83.36</v>
      </c>
      <c r="I1841" s="3">
        <f>HLOOKUP($C1841,'Параметры ПФ'!$F$3:$K$4,2,FALSE)</f>
        <v>155.04</v>
      </c>
      <c r="J1841" s="3">
        <f t="shared" si="145"/>
        <v>2667.52</v>
      </c>
      <c r="K1841" s="4">
        <f>IF(J1841&lt;'Параметры ПФ'!$N$7+0.01,'Стандартные программы'!J1841,ROUNDDOWN('Параметры ПФ'!$N$7/IF(H1841=0,I1841,IF(I1841&gt;H1841,H1841,I1841)),0)*IF(H1841=0,I1841,IF(I1841&gt;H1841,H1841,I1841)))</f>
        <v>2667.52</v>
      </c>
      <c r="L1841" s="3">
        <f t="shared" si="146"/>
        <v>34677.760000000002</v>
      </c>
      <c r="M1841" s="25">
        <f>IF(J1841&lt;'Параметры ПФ'!$N$7+0.01,E1841*F1841*G1841,ROUNDDOWN('Параметры ПФ'!$N$7/IF(H1841=0,I1841,IF(I1841&gt;H1841,H1841,I1841)),0)*G1841)</f>
        <v>416</v>
      </c>
      <c r="N1841" s="19">
        <f t="shared" si="147"/>
        <v>0</v>
      </c>
      <c r="O1841" s="66" t="b">
        <f t="shared" si="148"/>
        <v>1</v>
      </c>
      <c r="P1841" s="67">
        <f t="shared" si="149"/>
        <v>72</v>
      </c>
    </row>
    <row r="1842" spans="1:16" x14ac:dyDescent="0.45">
      <c r="A1842" s="90" t="s">
        <v>81</v>
      </c>
      <c r="B1842" s="90" t="s">
        <v>1083</v>
      </c>
      <c r="C1842" s="90" t="s">
        <v>14</v>
      </c>
      <c r="D1842" s="91">
        <v>36</v>
      </c>
      <c r="E1842" s="91">
        <v>16</v>
      </c>
      <c r="F1842" s="92">
        <v>2</v>
      </c>
      <c r="G1842" s="92">
        <v>13</v>
      </c>
      <c r="H1842" s="68">
        <f t="array" ref="H1842">INDEX('Нормативные затраты по МЗ'!$C$2:$C$132,MATCH(A1842&amp;C1842,'Нормативные затраты по МЗ'!$A$2:$A$132&amp;'Нормативные затраты по МЗ'!$B$2:$B$132,0))</f>
        <v>83.36</v>
      </c>
      <c r="I1842" s="3">
        <f>HLOOKUP($C1842,'Параметры ПФ'!$F$3:$K$4,2,FALSE)</f>
        <v>155.04</v>
      </c>
      <c r="J1842" s="3">
        <f t="shared" si="145"/>
        <v>2667.52</v>
      </c>
      <c r="K1842" s="4">
        <f>IF(J1842&lt;'Параметры ПФ'!$N$7+0.01,'Стандартные программы'!J1842,ROUNDDOWN('Параметры ПФ'!$N$7/IF(H1842=0,I1842,IF(I1842&gt;H1842,H1842,I1842)),0)*IF(H1842=0,I1842,IF(I1842&gt;H1842,H1842,I1842)))</f>
        <v>2667.52</v>
      </c>
      <c r="L1842" s="3">
        <f t="shared" si="146"/>
        <v>34677.760000000002</v>
      </c>
      <c r="M1842" s="25">
        <f>IF(J1842&lt;'Параметры ПФ'!$N$7+0.01,E1842*F1842*G1842,ROUNDDOWN('Параметры ПФ'!$N$7/IF(H1842=0,I1842,IF(I1842&gt;H1842,H1842,I1842)),0)*G1842)</f>
        <v>416</v>
      </c>
      <c r="N1842" s="19">
        <f t="shared" si="147"/>
        <v>0</v>
      </c>
      <c r="O1842" s="66" t="b">
        <f t="shared" si="148"/>
        <v>1</v>
      </c>
      <c r="P1842" s="67">
        <f t="shared" si="149"/>
        <v>72</v>
      </c>
    </row>
    <row r="1843" spans="1:16" x14ac:dyDescent="0.45">
      <c r="A1843" s="90" t="s">
        <v>81</v>
      </c>
      <c r="B1843" s="90" t="s">
        <v>1085</v>
      </c>
      <c r="C1843" s="90" t="s">
        <v>14</v>
      </c>
      <c r="D1843" s="91">
        <v>36</v>
      </c>
      <c r="E1843" s="91">
        <v>16</v>
      </c>
      <c r="F1843" s="92">
        <v>2</v>
      </c>
      <c r="G1843" s="92">
        <v>13</v>
      </c>
      <c r="H1843" s="68">
        <f t="array" ref="H1843">INDEX('Нормативные затраты по МЗ'!$C$2:$C$132,MATCH(A1843&amp;C1843,'Нормативные затраты по МЗ'!$A$2:$A$132&amp;'Нормативные затраты по МЗ'!$B$2:$B$132,0))</f>
        <v>83.36</v>
      </c>
      <c r="I1843" s="3">
        <f>HLOOKUP($C1843,'Параметры ПФ'!$F$3:$K$4,2,FALSE)</f>
        <v>155.04</v>
      </c>
      <c r="J1843" s="3">
        <f t="shared" si="145"/>
        <v>2667.52</v>
      </c>
      <c r="K1843" s="4">
        <f>IF(J1843&lt;'Параметры ПФ'!$N$7+0.01,'Стандартные программы'!J1843,ROUNDDOWN('Параметры ПФ'!$N$7/IF(H1843=0,I1843,IF(I1843&gt;H1843,H1843,I1843)),0)*IF(H1843=0,I1843,IF(I1843&gt;H1843,H1843,I1843)))</f>
        <v>2667.52</v>
      </c>
      <c r="L1843" s="3">
        <f t="shared" si="146"/>
        <v>34677.760000000002</v>
      </c>
      <c r="M1843" s="25">
        <f>IF(J1843&lt;'Параметры ПФ'!$N$7+0.01,E1843*F1843*G1843,ROUNDDOWN('Параметры ПФ'!$N$7/IF(H1843=0,I1843,IF(I1843&gt;H1843,H1843,I1843)),0)*G1843)</f>
        <v>416</v>
      </c>
      <c r="N1843" s="19">
        <f t="shared" si="147"/>
        <v>0</v>
      </c>
      <c r="O1843" s="66" t="b">
        <f t="shared" si="148"/>
        <v>1</v>
      </c>
      <c r="P1843" s="67">
        <f t="shared" si="149"/>
        <v>72</v>
      </c>
    </row>
    <row r="1844" spans="1:16" x14ac:dyDescent="0.45">
      <c r="A1844" s="90" t="s">
        <v>81</v>
      </c>
      <c r="B1844" s="90" t="s">
        <v>1087</v>
      </c>
      <c r="C1844" s="90" t="s">
        <v>14</v>
      </c>
      <c r="D1844" s="91">
        <v>36</v>
      </c>
      <c r="E1844" s="91">
        <v>16</v>
      </c>
      <c r="F1844" s="92">
        <v>2</v>
      </c>
      <c r="G1844" s="92">
        <v>13</v>
      </c>
      <c r="H1844" s="68">
        <f t="array" ref="H1844">INDEX('Нормативные затраты по МЗ'!$C$2:$C$132,MATCH(A1844&amp;C1844,'Нормативные затраты по МЗ'!$A$2:$A$132&amp;'Нормативные затраты по МЗ'!$B$2:$B$132,0))</f>
        <v>83.36</v>
      </c>
      <c r="I1844" s="3">
        <f>HLOOKUP($C1844,'Параметры ПФ'!$F$3:$K$4,2,FALSE)</f>
        <v>155.04</v>
      </c>
      <c r="J1844" s="3">
        <f t="shared" si="145"/>
        <v>2667.52</v>
      </c>
      <c r="K1844" s="4">
        <f>IF(J1844&lt;'Параметры ПФ'!$N$7+0.01,'Стандартные программы'!J1844,ROUNDDOWN('Параметры ПФ'!$N$7/IF(H1844=0,I1844,IF(I1844&gt;H1844,H1844,I1844)),0)*IF(H1844=0,I1844,IF(I1844&gt;H1844,H1844,I1844)))</f>
        <v>2667.52</v>
      </c>
      <c r="L1844" s="3">
        <f t="shared" si="146"/>
        <v>34677.760000000002</v>
      </c>
      <c r="M1844" s="25">
        <f>IF(J1844&lt;'Параметры ПФ'!$N$7+0.01,E1844*F1844*G1844,ROUNDDOWN('Параметры ПФ'!$N$7/IF(H1844=0,I1844,IF(I1844&gt;H1844,H1844,I1844)),0)*G1844)</f>
        <v>416</v>
      </c>
      <c r="N1844" s="19">
        <f t="shared" si="147"/>
        <v>0</v>
      </c>
      <c r="O1844" s="66" t="b">
        <f t="shared" si="148"/>
        <v>1</v>
      </c>
      <c r="P1844" s="67">
        <f t="shared" si="149"/>
        <v>72</v>
      </c>
    </row>
    <row r="1845" spans="1:16" x14ac:dyDescent="0.45">
      <c r="A1845" s="90" t="s">
        <v>81</v>
      </c>
      <c r="B1845" s="90" t="s">
        <v>1089</v>
      </c>
      <c r="C1845" s="90" t="s">
        <v>14</v>
      </c>
      <c r="D1845" s="91">
        <v>36</v>
      </c>
      <c r="E1845" s="91">
        <v>16</v>
      </c>
      <c r="F1845" s="92">
        <v>2</v>
      </c>
      <c r="G1845" s="92">
        <v>13</v>
      </c>
      <c r="H1845" s="68">
        <f t="array" ref="H1845">INDEX('Нормативные затраты по МЗ'!$C$2:$C$132,MATCH(A1845&amp;C1845,'Нормативные затраты по МЗ'!$A$2:$A$132&amp;'Нормативные затраты по МЗ'!$B$2:$B$132,0))</f>
        <v>83.36</v>
      </c>
      <c r="I1845" s="3">
        <f>HLOOKUP($C1845,'Параметры ПФ'!$F$3:$K$4,2,FALSE)</f>
        <v>155.04</v>
      </c>
      <c r="J1845" s="3">
        <f t="shared" si="145"/>
        <v>2667.52</v>
      </c>
      <c r="K1845" s="4">
        <f>IF(J1845&lt;'Параметры ПФ'!$N$7+0.01,'Стандартные программы'!J1845,ROUNDDOWN('Параметры ПФ'!$N$7/IF(H1845=0,I1845,IF(I1845&gt;H1845,H1845,I1845)),0)*IF(H1845=0,I1845,IF(I1845&gt;H1845,H1845,I1845)))</f>
        <v>2667.52</v>
      </c>
      <c r="L1845" s="3">
        <f t="shared" si="146"/>
        <v>34677.760000000002</v>
      </c>
      <c r="M1845" s="25">
        <f>IF(J1845&lt;'Параметры ПФ'!$N$7+0.01,E1845*F1845*G1845,ROUNDDOWN('Параметры ПФ'!$N$7/IF(H1845=0,I1845,IF(I1845&gt;H1845,H1845,I1845)),0)*G1845)</f>
        <v>416</v>
      </c>
      <c r="N1845" s="19">
        <f t="shared" si="147"/>
        <v>0</v>
      </c>
      <c r="O1845" s="66" t="b">
        <f t="shared" si="148"/>
        <v>1</v>
      </c>
      <c r="P1845" s="67">
        <f t="shared" si="149"/>
        <v>72</v>
      </c>
    </row>
    <row r="1846" spans="1:16" x14ac:dyDescent="0.45">
      <c r="A1846" s="90" t="s">
        <v>81</v>
      </c>
      <c r="B1846" s="90" t="s">
        <v>1091</v>
      </c>
      <c r="C1846" s="90" t="s">
        <v>14</v>
      </c>
      <c r="D1846" s="91">
        <v>36</v>
      </c>
      <c r="E1846" s="91">
        <v>16</v>
      </c>
      <c r="F1846" s="92">
        <v>2</v>
      </c>
      <c r="G1846" s="92">
        <v>13</v>
      </c>
      <c r="H1846" s="68">
        <f t="array" ref="H1846">INDEX('Нормативные затраты по МЗ'!$C$2:$C$132,MATCH(A1846&amp;C1846,'Нормативные затраты по МЗ'!$A$2:$A$132&amp;'Нормативные затраты по МЗ'!$B$2:$B$132,0))</f>
        <v>83.36</v>
      </c>
      <c r="I1846" s="3">
        <f>HLOOKUP($C1846,'Параметры ПФ'!$F$3:$K$4,2,FALSE)</f>
        <v>155.04</v>
      </c>
      <c r="J1846" s="3">
        <f t="shared" si="145"/>
        <v>2667.52</v>
      </c>
      <c r="K1846" s="4">
        <f>IF(J1846&lt;'Параметры ПФ'!$N$7+0.01,'Стандартные программы'!J1846,ROUNDDOWN('Параметры ПФ'!$N$7/IF(H1846=0,I1846,IF(I1846&gt;H1846,H1846,I1846)),0)*IF(H1846=0,I1846,IF(I1846&gt;H1846,H1846,I1846)))</f>
        <v>2667.52</v>
      </c>
      <c r="L1846" s="3">
        <f t="shared" si="146"/>
        <v>34677.760000000002</v>
      </c>
      <c r="M1846" s="25">
        <f>IF(J1846&lt;'Параметры ПФ'!$N$7+0.01,E1846*F1846*G1846,ROUNDDOWN('Параметры ПФ'!$N$7/IF(H1846=0,I1846,IF(I1846&gt;H1846,H1846,I1846)),0)*G1846)</f>
        <v>416</v>
      </c>
      <c r="N1846" s="19">
        <f t="shared" si="147"/>
        <v>0</v>
      </c>
      <c r="O1846" s="66" t="b">
        <f t="shared" si="148"/>
        <v>1</v>
      </c>
      <c r="P1846" s="67">
        <f t="shared" si="149"/>
        <v>72</v>
      </c>
    </row>
    <row r="1847" spans="1:16" x14ac:dyDescent="0.45">
      <c r="A1847" s="90" t="s">
        <v>81</v>
      </c>
      <c r="B1847" s="90" t="s">
        <v>1093</v>
      </c>
      <c r="C1847" s="90" t="s">
        <v>14</v>
      </c>
      <c r="D1847" s="91">
        <v>36</v>
      </c>
      <c r="E1847" s="91">
        <v>16</v>
      </c>
      <c r="F1847" s="92">
        <v>2</v>
      </c>
      <c r="G1847" s="92">
        <v>13</v>
      </c>
      <c r="H1847" s="68">
        <f t="array" ref="H1847">INDEX('Нормативные затраты по МЗ'!$C$2:$C$132,MATCH(A1847&amp;C1847,'Нормативные затраты по МЗ'!$A$2:$A$132&amp;'Нормативные затраты по МЗ'!$B$2:$B$132,0))</f>
        <v>83.36</v>
      </c>
      <c r="I1847" s="3">
        <f>HLOOKUP($C1847,'Параметры ПФ'!$F$3:$K$4,2,FALSE)</f>
        <v>155.04</v>
      </c>
      <c r="J1847" s="3">
        <f t="shared" si="145"/>
        <v>2667.52</v>
      </c>
      <c r="K1847" s="4">
        <f>IF(J1847&lt;'Параметры ПФ'!$N$7+0.01,'Стандартные программы'!J1847,ROUNDDOWN('Параметры ПФ'!$N$7/IF(H1847=0,I1847,IF(I1847&gt;H1847,H1847,I1847)),0)*IF(H1847=0,I1847,IF(I1847&gt;H1847,H1847,I1847)))</f>
        <v>2667.52</v>
      </c>
      <c r="L1847" s="3">
        <f t="shared" si="146"/>
        <v>34677.760000000002</v>
      </c>
      <c r="M1847" s="25">
        <f>IF(J1847&lt;'Параметры ПФ'!$N$7+0.01,E1847*F1847*G1847,ROUNDDOWN('Параметры ПФ'!$N$7/IF(H1847=0,I1847,IF(I1847&gt;H1847,H1847,I1847)),0)*G1847)</f>
        <v>416</v>
      </c>
      <c r="N1847" s="19">
        <f t="shared" si="147"/>
        <v>0</v>
      </c>
      <c r="O1847" s="66" t="b">
        <f t="shared" si="148"/>
        <v>1</v>
      </c>
      <c r="P1847" s="67">
        <f t="shared" si="149"/>
        <v>72</v>
      </c>
    </row>
    <row r="1848" spans="1:16" x14ac:dyDescent="0.45">
      <c r="A1848" s="90" t="s">
        <v>81</v>
      </c>
      <c r="B1848" s="90" t="s">
        <v>1095</v>
      </c>
      <c r="C1848" s="90" t="s">
        <v>14</v>
      </c>
      <c r="D1848" s="91">
        <v>36</v>
      </c>
      <c r="E1848" s="91">
        <v>16</v>
      </c>
      <c r="F1848" s="92">
        <v>2</v>
      </c>
      <c r="G1848" s="92">
        <v>13</v>
      </c>
      <c r="H1848" s="68">
        <f t="array" ref="H1848">INDEX('Нормативные затраты по МЗ'!$C$2:$C$132,MATCH(A1848&amp;C1848,'Нормативные затраты по МЗ'!$A$2:$A$132&amp;'Нормативные затраты по МЗ'!$B$2:$B$132,0))</f>
        <v>83.36</v>
      </c>
      <c r="I1848" s="3">
        <f>HLOOKUP($C1848,'Параметры ПФ'!$F$3:$K$4,2,FALSE)</f>
        <v>155.04</v>
      </c>
      <c r="J1848" s="3">
        <f t="shared" si="145"/>
        <v>2667.52</v>
      </c>
      <c r="K1848" s="4">
        <f>IF(J1848&lt;'Параметры ПФ'!$N$7+0.01,'Стандартные программы'!J1848,ROUNDDOWN('Параметры ПФ'!$N$7/IF(H1848=0,I1848,IF(I1848&gt;H1848,H1848,I1848)),0)*IF(H1848=0,I1848,IF(I1848&gt;H1848,H1848,I1848)))</f>
        <v>2667.52</v>
      </c>
      <c r="L1848" s="3">
        <f t="shared" si="146"/>
        <v>34677.760000000002</v>
      </c>
      <c r="M1848" s="25">
        <f>IF(J1848&lt;'Параметры ПФ'!$N$7+0.01,E1848*F1848*G1848,ROUNDDOWN('Параметры ПФ'!$N$7/IF(H1848=0,I1848,IF(I1848&gt;H1848,H1848,I1848)),0)*G1848)</f>
        <v>416</v>
      </c>
      <c r="N1848" s="19">
        <f t="shared" si="147"/>
        <v>0</v>
      </c>
      <c r="O1848" s="66" t="b">
        <f t="shared" si="148"/>
        <v>1</v>
      </c>
      <c r="P1848" s="67">
        <f t="shared" si="149"/>
        <v>72</v>
      </c>
    </row>
    <row r="1849" spans="1:16" x14ac:dyDescent="0.45">
      <c r="A1849" s="90" t="s">
        <v>81</v>
      </c>
      <c r="B1849" s="90" t="s">
        <v>1097</v>
      </c>
      <c r="C1849" s="90" t="s">
        <v>14</v>
      </c>
      <c r="D1849" s="91">
        <v>36</v>
      </c>
      <c r="E1849" s="91">
        <v>16</v>
      </c>
      <c r="F1849" s="92">
        <v>2</v>
      </c>
      <c r="G1849" s="92">
        <v>13</v>
      </c>
      <c r="H1849" s="68">
        <f t="array" ref="H1849">INDEX('Нормативные затраты по МЗ'!$C$2:$C$132,MATCH(A1849&amp;C1849,'Нормативные затраты по МЗ'!$A$2:$A$132&amp;'Нормативные затраты по МЗ'!$B$2:$B$132,0))</f>
        <v>83.36</v>
      </c>
      <c r="I1849" s="3">
        <f>HLOOKUP($C1849,'Параметры ПФ'!$F$3:$K$4,2,FALSE)</f>
        <v>155.04</v>
      </c>
      <c r="J1849" s="3">
        <f t="shared" si="145"/>
        <v>2667.52</v>
      </c>
      <c r="K1849" s="4">
        <f>IF(J1849&lt;'Параметры ПФ'!$N$7+0.01,'Стандартные программы'!J1849,ROUNDDOWN('Параметры ПФ'!$N$7/IF(H1849=0,I1849,IF(I1849&gt;H1849,H1849,I1849)),0)*IF(H1849=0,I1849,IF(I1849&gt;H1849,H1849,I1849)))</f>
        <v>2667.52</v>
      </c>
      <c r="L1849" s="3">
        <f t="shared" si="146"/>
        <v>34677.760000000002</v>
      </c>
      <c r="M1849" s="25">
        <f>IF(J1849&lt;'Параметры ПФ'!$N$7+0.01,E1849*F1849*G1849,ROUNDDOWN('Параметры ПФ'!$N$7/IF(H1849=0,I1849,IF(I1849&gt;H1849,H1849,I1849)),0)*G1849)</f>
        <v>416</v>
      </c>
      <c r="N1849" s="19">
        <f t="shared" si="147"/>
        <v>0</v>
      </c>
      <c r="O1849" s="66" t="b">
        <f t="shared" si="148"/>
        <v>1</v>
      </c>
      <c r="P1849" s="67">
        <f t="shared" si="149"/>
        <v>72</v>
      </c>
    </row>
    <row r="1850" spans="1:16" x14ac:dyDescent="0.45">
      <c r="A1850" s="90" t="s">
        <v>81</v>
      </c>
      <c r="B1850" s="90" t="s">
        <v>1099</v>
      </c>
      <c r="C1850" s="90" t="s">
        <v>14</v>
      </c>
      <c r="D1850" s="91">
        <v>36</v>
      </c>
      <c r="E1850" s="91">
        <v>16</v>
      </c>
      <c r="F1850" s="92">
        <v>2</v>
      </c>
      <c r="G1850" s="92">
        <v>13</v>
      </c>
      <c r="H1850" s="68">
        <f t="array" ref="H1850">INDEX('Нормативные затраты по МЗ'!$C$2:$C$132,MATCH(A1850&amp;C1850,'Нормативные затраты по МЗ'!$A$2:$A$132&amp;'Нормативные затраты по МЗ'!$B$2:$B$132,0))</f>
        <v>83.36</v>
      </c>
      <c r="I1850" s="3">
        <f>HLOOKUP($C1850,'Параметры ПФ'!$F$3:$K$4,2,FALSE)</f>
        <v>155.04</v>
      </c>
      <c r="J1850" s="3">
        <f t="shared" si="145"/>
        <v>2667.52</v>
      </c>
      <c r="K1850" s="4">
        <f>IF(J1850&lt;'Параметры ПФ'!$N$7+0.01,'Стандартные программы'!J1850,ROUNDDOWN('Параметры ПФ'!$N$7/IF(H1850=0,I1850,IF(I1850&gt;H1850,H1850,I1850)),0)*IF(H1850=0,I1850,IF(I1850&gt;H1850,H1850,I1850)))</f>
        <v>2667.52</v>
      </c>
      <c r="L1850" s="3">
        <f t="shared" si="146"/>
        <v>34677.760000000002</v>
      </c>
      <c r="M1850" s="25">
        <f>IF(J1850&lt;'Параметры ПФ'!$N$7+0.01,E1850*F1850*G1850,ROUNDDOWN('Параметры ПФ'!$N$7/IF(H1850=0,I1850,IF(I1850&gt;H1850,H1850,I1850)),0)*G1850)</f>
        <v>416</v>
      </c>
      <c r="N1850" s="19">
        <f t="shared" si="147"/>
        <v>0</v>
      </c>
      <c r="O1850" s="66" t="b">
        <f t="shared" si="148"/>
        <v>1</v>
      </c>
      <c r="P1850" s="67">
        <f t="shared" si="149"/>
        <v>72</v>
      </c>
    </row>
    <row r="1851" spans="1:16" x14ac:dyDescent="0.45">
      <c r="A1851" s="90" t="s">
        <v>81</v>
      </c>
      <c r="B1851" s="90" t="s">
        <v>1101</v>
      </c>
      <c r="C1851" s="90" t="s">
        <v>14</v>
      </c>
      <c r="D1851" s="91">
        <v>36</v>
      </c>
      <c r="E1851" s="91">
        <v>16</v>
      </c>
      <c r="F1851" s="92">
        <v>2</v>
      </c>
      <c r="G1851" s="92">
        <v>13</v>
      </c>
      <c r="H1851" s="68">
        <f t="array" ref="H1851">INDEX('Нормативные затраты по МЗ'!$C$2:$C$132,MATCH(A1851&amp;C1851,'Нормативные затраты по МЗ'!$A$2:$A$132&amp;'Нормативные затраты по МЗ'!$B$2:$B$132,0))</f>
        <v>83.36</v>
      </c>
      <c r="I1851" s="3">
        <f>HLOOKUP($C1851,'Параметры ПФ'!$F$3:$K$4,2,FALSE)</f>
        <v>155.04</v>
      </c>
      <c r="J1851" s="3">
        <f t="shared" si="145"/>
        <v>2667.52</v>
      </c>
      <c r="K1851" s="4">
        <f>IF(J1851&lt;'Параметры ПФ'!$N$7+0.01,'Стандартные программы'!J1851,ROUNDDOWN('Параметры ПФ'!$N$7/IF(H1851=0,I1851,IF(I1851&gt;H1851,H1851,I1851)),0)*IF(H1851=0,I1851,IF(I1851&gt;H1851,H1851,I1851)))</f>
        <v>2667.52</v>
      </c>
      <c r="L1851" s="3">
        <f t="shared" si="146"/>
        <v>34677.760000000002</v>
      </c>
      <c r="M1851" s="25">
        <f>IF(J1851&lt;'Параметры ПФ'!$N$7+0.01,E1851*F1851*G1851,ROUNDDOWN('Параметры ПФ'!$N$7/IF(H1851=0,I1851,IF(I1851&gt;H1851,H1851,I1851)),0)*G1851)</f>
        <v>416</v>
      </c>
      <c r="N1851" s="19">
        <f t="shared" si="147"/>
        <v>0</v>
      </c>
      <c r="O1851" s="66" t="b">
        <f t="shared" si="148"/>
        <v>1</v>
      </c>
      <c r="P1851" s="67">
        <f t="shared" si="149"/>
        <v>72</v>
      </c>
    </row>
    <row r="1852" spans="1:16" x14ac:dyDescent="0.45">
      <c r="A1852" s="90" t="s">
        <v>81</v>
      </c>
      <c r="B1852" s="90" t="s">
        <v>1103</v>
      </c>
      <c r="C1852" s="90" t="s">
        <v>14</v>
      </c>
      <c r="D1852" s="91">
        <v>36</v>
      </c>
      <c r="E1852" s="91">
        <v>16</v>
      </c>
      <c r="F1852" s="92">
        <v>2</v>
      </c>
      <c r="G1852" s="92">
        <v>13</v>
      </c>
      <c r="H1852" s="68">
        <f t="array" ref="H1852">INDEX('Нормативные затраты по МЗ'!$C$2:$C$132,MATCH(A1852&amp;C1852,'Нормативные затраты по МЗ'!$A$2:$A$132&amp;'Нормативные затраты по МЗ'!$B$2:$B$132,0))</f>
        <v>83.36</v>
      </c>
      <c r="I1852" s="3">
        <f>HLOOKUP($C1852,'Параметры ПФ'!$F$3:$K$4,2,FALSE)</f>
        <v>155.04</v>
      </c>
      <c r="J1852" s="3">
        <f t="shared" si="145"/>
        <v>2667.52</v>
      </c>
      <c r="K1852" s="4">
        <f>IF(J1852&lt;'Параметры ПФ'!$N$7+0.01,'Стандартные программы'!J1852,ROUNDDOWN('Параметры ПФ'!$N$7/IF(H1852=0,I1852,IF(I1852&gt;H1852,H1852,I1852)),0)*IF(H1852=0,I1852,IF(I1852&gt;H1852,H1852,I1852)))</f>
        <v>2667.52</v>
      </c>
      <c r="L1852" s="3">
        <f t="shared" si="146"/>
        <v>34677.760000000002</v>
      </c>
      <c r="M1852" s="25">
        <f>IF(J1852&lt;'Параметры ПФ'!$N$7+0.01,E1852*F1852*G1852,ROUNDDOWN('Параметры ПФ'!$N$7/IF(H1852=0,I1852,IF(I1852&gt;H1852,H1852,I1852)),0)*G1852)</f>
        <v>416</v>
      </c>
      <c r="N1852" s="19">
        <f t="shared" si="147"/>
        <v>0</v>
      </c>
      <c r="O1852" s="66" t="b">
        <f t="shared" si="148"/>
        <v>1</v>
      </c>
      <c r="P1852" s="67">
        <f t="shared" si="149"/>
        <v>72</v>
      </c>
    </row>
    <row r="1853" spans="1:16" x14ac:dyDescent="0.45">
      <c r="A1853" s="90" t="s">
        <v>81</v>
      </c>
      <c r="B1853" s="90" t="s">
        <v>1105</v>
      </c>
      <c r="C1853" s="90" t="s">
        <v>14</v>
      </c>
      <c r="D1853" s="91">
        <v>36</v>
      </c>
      <c r="E1853" s="91">
        <v>16</v>
      </c>
      <c r="F1853" s="92">
        <v>2</v>
      </c>
      <c r="G1853" s="92">
        <v>13</v>
      </c>
      <c r="H1853" s="68">
        <f t="array" ref="H1853">INDEX('Нормативные затраты по МЗ'!$C$2:$C$132,MATCH(A1853&amp;C1853,'Нормативные затраты по МЗ'!$A$2:$A$132&amp;'Нормативные затраты по МЗ'!$B$2:$B$132,0))</f>
        <v>83.36</v>
      </c>
      <c r="I1853" s="3">
        <f>HLOOKUP($C1853,'Параметры ПФ'!$F$3:$K$4,2,FALSE)</f>
        <v>155.04</v>
      </c>
      <c r="J1853" s="3">
        <f t="shared" si="145"/>
        <v>2667.52</v>
      </c>
      <c r="K1853" s="4">
        <f>IF(J1853&lt;'Параметры ПФ'!$N$7+0.01,'Стандартные программы'!J1853,ROUNDDOWN('Параметры ПФ'!$N$7/IF(H1853=0,I1853,IF(I1853&gt;H1853,H1853,I1853)),0)*IF(H1853=0,I1853,IF(I1853&gt;H1853,H1853,I1853)))</f>
        <v>2667.52</v>
      </c>
      <c r="L1853" s="3">
        <f t="shared" si="146"/>
        <v>34677.760000000002</v>
      </c>
      <c r="M1853" s="25">
        <f>IF(J1853&lt;'Параметры ПФ'!$N$7+0.01,E1853*F1853*G1853,ROUNDDOWN('Параметры ПФ'!$N$7/IF(H1853=0,I1853,IF(I1853&gt;H1853,H1853,I1853)),0)*G1853)</f>
        <v>416</v>
      </c>
      <c r="N1853" s="19">
        <f t="shared" si="147"/>
        <v>0</v>
      </c>
      <c r="O1853" s="66" t="b">
        <f t="shared" si="148"/>
        <v>1</v>
      </c>
      <c r="P1853" s="67">
        <f t="shared" si="149"/>
        <v>72</v>
      </c>
    </row>
    <row r="1854" spans="1:16" x14ac:dyDescent="0.45">
      <c r="A1854" s="90" t="s">
        <v>81</v>
      </c>
      <c r="B1854" s="90" t="s">
        <v>1107</v>
      </c>
      <c r="C1854" s="90" t="s">
        <v>2</v>
      </c>
      <c r="D1854" s="91">
        <v>36</v>
      </c>
      <c r="E1854" s="91">
        <v>16</v>
      </c>
      <c r="F1854" s="92">
        <v>2</v>
      </c>
      <c r="G1854" s="92">
        <v>14</v>
      </c>
      <c r="H1854" s="68">
        <f t="array" ref="H1854">INDEX('Нормативные затраты по МЗ'!$C$2:$C$132,MATCH(A1854&amp;C1854,'Нормативные затраты по МЗ'!$A$2:$A$132&amp;'Нормативные затраты по МЗ'!$B$2:$B$132,0))</f>
        <v>114.69</v>
      </c>
      <c r="I1854" s="3">
        <f>HLOOKUP($C1854,'Параметры ПФ'!$F$3:$K$4,2,FALSE)</f>
        <v>155.04</v>
      </c>
      <c r="J1854" s="3">
        <f t="shared" si="145"/>
        <v>3670.08</v>
      </c>
      <c r="K1854" s="4">
        <f>IF(J1854&lt;'Параметры ПФ'!$N$7+0.01,'Стандартные программы'!J1854,ROUNDDOWN('Параметры ПФ'!$N$7/IF(H1854=0,I1854,IF(I1854&gt;H1854,H1854,I1854)),0)*IF(H1854=0,I1854,IF(I1854&gt;H1854,H1854,I1854)))</f>
        <v>3670.08</v>
      </c>
      <c r="L1854" s="3">
        <f t="shared" si="146"/>
        <v>51381.120000000003</v>
      </c>
      <c r="M1854" s="25">
        <f>IF(J1854&lt;'Параметры ПФ'!$N$7+0.01,E1854*F1854*G1854,ROUNDDOWN('Параметры ПФ'!$N$7/IF(H1854=0,I1854,IF(I1854&gt;H1854,H1854,I1854)),0)*G1854)</f>
        <v>448</v>
      </c>
      <c r="N1854" s="19">
        <f t="shared" si="147"/>
        <v>0</v>
      </c>
      <c r="O1854" s="66" t="b">
        <f t="shared" si="148"/>
        <v>1</v>
      </c>
      <c r="P1854" s="67">
        <f t="shared" si="149"/>
        <v>72</v>
      </c>
    </row>
    <row r="1855" spans="1:16" x14ac:dyDescent="0.45">
      <c r="A1855" s="90" t="s">
        <v>81</v>
      </c>
      <c r="B1855" s="90" t="s">
        <v>1109</v>
      </c>
      <c r="C1855" s="90" t="s">
        <v>2</v>
      </c>
      <c r="D1855" s="91">
        <v>36</v>
      </c>
      <c r="E1855" s="91">
        <v>16</v>
      </c>
      <c r="F1855" s="92">
        <v>2</v>
      </c>
      <c r="G1855" s="92">
        <v>14</v>
      </c>
      <c r="H1855" s="68">
        <f t="array" ref="H1855">INDEX('Нормативные затраты по МЗ'!$C$2:$C$132,MATCH(A1855&amp;C1855,'Нормативные затраты по МЗ'!$A$2:$A$132&amp;'Нормативные затраты по МЗ'!$B$2:$B$132,0))</f>
        <v>114.69</v>
      </c>
      <c r="I1855" s="3">
        <f>HLOOKUP($C1855,'Параметры ПФ'!$F$3:$K$4,2,FALSE)</f>
        <v>155.04</v>
      </c>
      <c r="J1855" s="3">
        <f t="shared" si="145"/>
        <v>3670.08</v>
      </c>
      <c r="K1855" s="4">
        <f>IF(J1855&lt;'Параметры ПФ'!$N$7+0.01,'Стандартные программы'!J1855,ROUNDDOWN('Параметры ПФ'!$N$7/IF(H1855=0,I1855,IF(I1855&gt;H1855,H1855,I1855)),0)*IF(H1855=0,I1855,IF(I1855&gt;H1855,H1855,I1855)))</f>
        <v>3670.08</v>
      </c>
      <c r="L1855" s="3">
        <f t="shared" si="146"/>
        <v>51381.120000000003</v>
      </c>
      <c r="M1855" s="25">
        <f>IF(J1855&lt;'Параметры ПФ'!$N$7+0.01,E1855*F1855*G1855,ROUNDDOWN('Параметры ПФ'!$N$7/IF(H1855=0,I1855,IF(I1855&gt;H1855,H1855,I1855)),0)*G1855)</f>
        <v>448</v>
      </c>
      <c r="N1855" s="19">
        <f t="shared" si="147"/>
        <v>0</v>
      </c>
      <c r="O1855" s="66" t="b">
        <f t="shared" si="148"/>
        <v>1</v>
      </c>
      <c r="P1855" s="67">
        <f t="shared" si="149"/>
        <v>72</v>
      </c>
    </row>
    <row r="1856" spans="1:16" x14ac:dyDescent="0.45">
      <c r="A1856" s="90" t="s">
        <v>81</v>
      </c>
      <c r="B1856" s="90" t="s">
        <v>1111</v>
      </c>
      <c r="C1856" s="90" t="s">
        <v>2</v>
      </c>
      <c r="D1856" s="91">
        <v>36</v>
      </c>
      <c r="E1856" s="91">
        <v>16</v>
      </c>
      <c r="F1856" s="92">
        <v>2</v>
      </c>
      <c r="G1856" s="92">
        <v>14</v>
      </c>
      <c r="H1856" s="68">
        <f t="array" ref="H1856">INDEX('Нормативные затраты по МЗ'!$C$2:$C$132,MATCH(A1856&amp;C1856,'Нормативные затраты по МЗ'!$A$2:$A$132&amp;'Нормативные затраты по МЗ'!$B$2:$B$132,0))</f>
        <v>114.69</v>
      </c>
      <c r="I1856" s="3">
        <f>HLOOKUP($C1856,'Параметры ПФ'!$F$3:$K$4,2,FALSE)</f>
        <v>155.04</v>
      </c>
      <c r="J1856" s="3">
        <f t="shared" si="145"/>
        <v>3670.08</v>
      </c>
      <c r="K1856" s="4">
        <f>IF(J1856&lt;'Параметры ПФ'!$N$7+0.01,'Стандартные программы'!J1856,ROUNDDOWN('Параметры ПФ'!$N$7/IF(H1856=0,I1856,IF(I1856&gt;H1856,H1856,I1856)),0)*IF(H1856=0,I1856,IF(I1856&gt;H1856,H1856,I1856)))</f>
        <v>3670.08</v>
      </c>
      <c r="L1856" s="3">
        <f t="shared" si="146"/>
        <v>51381.120000000003</v>
      </c>
      <c r="M1856" s="25">
        <f>IF(J1856&lt;'Параметры ПФ'!$N$7+0.01,E1856*F1856*G1856,ROUNDDOWN('Параметры ПФ'!$N$7/IF(H1856=0,I1856,IF(I1856&gt;H1856,H1856,I1856)),0)*G1856)</f>
        <v>448</v>
      </c>
      <c r="N1856" s="19">
        <f t="shared" si="147"/>
        <v>0</v>
      </c>
      <c r="O1856" s="66" t="b">
        <f t="shared" si="148"/>
        <v>1</v>
      </c>
      <c r="P1856" s="67">
        <f t="shared" si="149"/>
        <v>72</v>
      </c>
    </row>
    <row r="1857" spans="1:16" x14ac:dyDescent="0.45">
      <c r="A1857" s="90" t="s">
        <v>81</v>
      </c>
      <c r="B1857" s="90" t="s">
        <v>1113</v>
      </c>
      <c r="C1857" s="90" t="s">
        <v>2</v>
      </c>
      <c r="D1857" s="91">
        <v>36</v>
      </c>
      <c r="E1857" s="91">
        <v>16</v>
      </c>
      <c r="F1857" s="92">
        <v>2</v>
      </c>
      <c r="G1857" s="92">
        <v>14</v>
      </c>
      <c r="H1857" s="68">
        <f t="array" ref="H1857">INDEX('Нормативные затраты по МЗ'!$C$2:$C$132,MATCH(A1857&amp;C1857,'Нормативные затраты по МЗ'!$A$2:$A$132&amp;'Нормативные затраты по МЗ'!$B$2:$B$132,0))</f>
        <v>114.69</v>
      </c>
      <c r="I1857" s="3">
        <f>HLOOKUP($C1857,'Параметры ПФ'!$F$3:$K$4,2,FALSE)</f>
        <v>155.04</v>
      </c>
      <c r="J1857" s="3">
        <f t="shared" si="145"/>
        <v>3670.08</v>
      </c>
      <c r="K1857" s="4">
        <f>IF(J1857&lt;'Параметры ПФ'!$N$7+0.01,'Стандартные программы'!J1857,ROUNDDOWN('Параметры ПФ'!$N$7/IF(H1857=0,I1857,IF(I1857&gt;H1857,H1857,I1857)),0)*IF(H1857=0,I1857,IF(I1857&gt;H1857,H1857,I1857)))</f>
        <v>3670.08</v>
      </c>
      <c r="L1857" s="3">
        <f t="shared" si="146"/>
        <v>51381.120000000003</v>
      </c>
      <c r="M1857" s="25">
        <f>IF(J1857&lt;'Параметры ПФ'!$N$7+0.01,E1857*F1857*G1857,ROUNDDOWN('Параметры ПФ'!$N$7/IF(H1857=0,I1857,IF(I1857&gt;H1857,H1857,I1857)),0)*G1857)</f>
        <v>448</v>
      </c>
      <c r="N1857" s="19">
        <f t="shared" si="147"/>
        <v>0</v>
      </c>
      <c r="O1857" s="66" t="b">
        <f t="shared" si="148"/>
        <v>1</v>
      </c>
      <c r="P1857" s="67">
        <f t="shared" si="149"/>
        <v>72</v>
      </c>
    </row>
    <row r="1858" spans="1:16" x14ac:dyDescent="0.45">
      <c r="A1858" s="90" t="s">
        <v>81</v>
      </c>
      <c r="B1858" s="90" t="s">
        <v>1115</v>
      </c>
      <c r="C1858" s="90" t="s">
        <v>2</v>
      </c>
      <c r="D1858" s="91">
        <v>36</v>
      </c>
      <c r="E1858" s="91">
        <v>16</v>
      </c>
      <c r="F1858" s="92">
        <v>2</v>
      </c>
      <c r="G1858" s="92">
        <v>14</v>
      </c>
      <c r="H1858" s="68">
        <f t="array" ref="H1858">INDEX('Нормативные затраты по МЗ'!$C$2:$C$132,MATCH(A1858&amp;C1858,'Нормативные затраты по МЗ'!$A$2:$A$132&amp;'Нормативные затраты по МЗ'!$B$2:$B$132,0))</f>
        <v>114.69</v>
      </c>
      <c r="I1858" s="3">
        <f>HLOOKUP($C1858,'Параметры ПФ'!$F$3:$K$4,2,FALSE)</f>
        <v>155.04</v>
      </c>
      <c r="J1858" s="3">
        <f t="shared" si="145"/>
        <v>3670.08</v>
      </c>
      <c r="K1858" s="4">
        <f>IF(J1858&lt;'Параметры ПФ'!$N$7+0.01,'Стандартные программы'!J1858,ROUNDDOWN('Параметры ПФ'!$N$7/IF(H1858=0,I1858,IF(I1858&gt;H1858,H1858,I1858)),0)*IF(H1858=0,I1858,IF(I1858&gt;H1858,H1858,I1858)))</f>
        <v>3670.08</v>
      </c>
      <c r="L1858" s="3">
        <f t="shared" si="146"/>
        <v>51381.120000000003</v>
      </c>
      <c r="M1858" s="25">
        <f>IF(J1858&lt;'Параметры ПФ'!$N$7+0.01,E1858*F1858*G1858,ROUNDDOWN('Параметры ПФ'!$N$7/IF(H1858=0,I1858,IF(I1858&gt;H1858,H1858,I1858)),0)*G1858)</f>
        <v>448</v>
      </c>
      <c r="N1858" s="19">
        <f t="shared" si="147"/>
        <v>0</v>
      </c>
      <c r="O1858" s="66" t="b">
        <f t="shared" si="148"/>
        <v>1</v>
      </c>
      <c r="P1858" s="67">
        <f t="shared" si="149"/>
        <v>72</v>
      </c>
    </row>
    <row r="1859" spans="1:16" x14ac:dyDescent="0.45">
      <c r="A1859" s="90" t="s">
        <v>81</v>
      </c>
      <c r="B1859" s="90" t="s">
        <v>1117</v>
      </c>
      <c r="C1859" s="90" t="s">
        <v>2</v>
      </c>
      <c r="D1859" s="91">
        <v>36</v>
      </c>
      <c r="E1859" s="91">
        <v>16</v>
      </c>
      <c r="F1859" s="92">
        <v>2</v>
      </c>
      <c r="G1859" s="92">
        <v>14</v>
      </c>
      <c r="H1859" s="68">
        <f t="array" ref="H1859">INDEX('Нормативные затраты по МЗ'!$C$2:$C$132,MATCH(A1859&amp;C1859,'Нормативные затраты по МЗ'!$A$2:$A$132&amp;'Нормативные затраты по МЗ'!$B$2:$B$132,0))</f>
        <v>114.69</v>
      </c>
      <c r="I1859" s="3">
        <f>HLOOKUP($C1859,'Параметры ПФ'!$F$3:$K$4,2,FALSE)</f>
        <v>155.04</v>
      </c>
      <c r="J1859" s="3">
        <f t="shared" si="145"/>
        <v>3670.08</v>
      </c>
      <c r="K1859" s="4">
        <f>IF(J1859&lt;'Параметры ПФ'!$N$7+0.01,'Стандартные программы'!J1859,ROUNDDOWN('Параметры ПФ'!$N$7/IF(H1859=0,I1859,IF(I1859&gt;H1859,H1859,I1859)),0)*IF(H1859=0,I1859,IF(I1859&gt;H1859,H1859,I1859)))</f>
        <v>3670.08</v>
      </c>
      <c r="L1859" s="3">
        <f t="shared" si="146"/>
        <v>51381.120000000003</v>
      </c>
      <c r="M1859" s="25">
        <f>IF(J1859&lt;'Параметры ПФ'!$N$7+0.01,E1859*F1859*G1859,ROUNDDOWN('Параметры ПФ'!$N$7/IF(H1859=0,I1859,IF(I1859&gt;H1859,H1859,I1859)),0)*G1859)</f>
        <v>448</v>
      </c>
      <c r="N1859" s="19">
        <f t="shared" si="147"/>
        <v>0</v>
      </c>
      <c r="O1859" s="66" t="b">
        <f t="shared" si="148"/>
        <v>1</v>
      </c>
      <c r="P1859" s="67">
        <f t="shared" si="149"/>
        <v>72</v>
      </c>
    </row>
    <row r="1860" spans="1:16" x14ac:dyDescent="0.45">
      <c r="A1860" s="90" t="s">
        <v>81</v>
      </c>
      <c r="B1860" s="90" t="s">
        <v>1119</v>
      </c>
      <c r="C1860" s="90" t="s">
        <v>2</v>
      </c>
      <c r="D1860" s="91">
        <v>36</v>
      </c>
      <c r="E1860" s="91">
        <v>16</v>
      </c>
      <c r="F1860" s="92">
        <v>2</v>
      </c>
      <c r="G1860" s="92">
        <v>14</v>
      </c>
      <c r="H1860" s="68">
        <f t="array" ref="H1860">INDEX('Нормативные затраты по МЗ'!$C$2:$C$132,MATCH(A1860&amp;C1860,'Нормативные затраты по МЗ'!$A$2:$A$132&amp;'Нормативные затраты по МЗ'!$B$2:$B$132,0))</f>
        <v>114.69</v>
      </c>
      <c r="I1860" s="3">
        <f>HLOOKUP($C1860,'Параметры ПФ'!$F$3:$K$4,2,FALSE)</f>
        <v>155.04</v>
      </c>
      <c r="J1860" s="3">
        <f t="shared" si="145"/>
        <v>3670.08</v>
      </c>
      <c r="K1860" s="4">
        <f>IF(J1860&lt;'Параметры ПФ'!$N$7+0.01,'Стандартные программы'!J1860,ROUNDDOWN('Параметры ПФ'!$N$7/IF(H1860=0,I1860,IF(I1860&gt;H1860,H1860,I1860)),0)*IF(H1860=0,I1860,IF(I1860&gt;H1860,H1860,I1860)))</f>
        <v>3670.08</v>
      </c>
      <c r="L1860" s="3">
        <f t="shared" si="146"/>
        <v>51381.120000000003</v>
      </c>
      <c r="M1860" s="25">
        <f>IF(J1860&lt;'Параметры ПФ'!$N$7+0.01,E1860*F1860*G1860,ROUNDDOWN('Параметры ПФ'!$N$7/IF(H1860=0,I1860,IF(I1860&gt;H1860,H1860,I1860)),0)*G1860)</f>
        <v>448</v>
      </c>
      <c r="N1860" s="19">
        <f t="shared" si="147"/>
        <v>0</v>
      </c>
      <c r="O1860" s="66" t="b">
        <f t="shared" si="148"/>
        <v>1</v>
      </c>
      <c r="P1860" s="67">
        <f t="shared" si="149"/>
        <v>72</v>
      </c>
    </row>
    <row r="1861" spans="1:16" x14ac:dyDescent="0.45">
      <c r="A1861" s="90" t="s">
        <v>81</v>
      </c>
      <c r="B1861" s="90" t="s">
        <v>1121</v>
      </c>
      <c r="C1861" s="90" t="s">
        <v>2</v>
      </c>
      <c r="D1861" s="91">
        <v>36</v>
      </c>
      <c r="E1861" s="91">
        <v>16</v>
      </c>
      <c r="F1861" s="92">
        <v>2</v>
      </c>
      <c r="G1861" s="92">
        <v>14</v>
      </c>
      <c r="H1861" s="68">
        <f t="array" ref="H1861">INDEX('Нормативные затраты по МЗ'!$C$2:$C$132,MATCH(A1861&amp;C1861,'Нормативные затраты по МЗ'!$A$2:$A$132&amp;'Нормативные затраты по МЗ'!$B$2:$B$132,0))</f>
        <v>114.69</v>
      </c>
      <c r="I1861" s="3">
        <f>HLOOKUP($C1861,'Параметры ПФ'!$F$3:$K$4,2,FALSE)</f>
        <v>155.04</v>
      </c>
      <c r="J1861" s="3">
        <f t="shared" si="145"/>
        <v>3670.08</v>
      </c>
      <c r="K1861" s="4">
        <f>IF(J1861&lt;'Параметры ПФ'!$N$7+0.01,'Стандартные программы'!J1861,ROUNDDOWN('Параметры ПФ'!$N$7/IF(H1861=0,I1861,IF(I1861&gt;H1861,H1861,I1861)),0)*IF(H1861=0,I1861,IF(I1861&gt;H1861,H1861,I1861)))</f>
        <v>3670.08</v>
      </c>
      <c r="L1861" s="3">
        <f t="shared" si="146"/>
        <v>51381.120000000003</v>
      </c>
      <c r="M1861" s="25">
        <f>IF(J1861&lt;'Параметры ПФ'!$N$7+0.01,E1861*F1861*G1861,ROUNDDOWN('Параметры ПФ'!$N$7/IF(H1861=0,I1861,IF(I1861&gt;H1861,H1861,I1861)),0)*G1861)</f>
        <v>448</v>
      </c>
      <c r="N1861" s="19">
        <f t="shared" si="147"/>
        <v>0</v>
      </c>
      <c r="O1861" s="66" t="b">
        <f t="shared" si="148"/>
        <v>1</v>
      </c>
      <c r="P1861" s="67">
        <f t="shared" si="149"/>
        <v>72</v>
      </c>
    </row>
    <row r="1862" spans="1:16" x14ac:dyDescent="0.45">
      <c r="A1862" s="90" t="s">
        <v>81</v>
      </c>
      <c r="B1862" s="90" t="s">
        <v>1122</v>
      </c>
      <c r="C1862" s="90" t="s">
        <v>2</v>
      </c>
      <c r="D1862" s="91">
        <v>36</v>
      </c>
      <c r="E1862" s="91">
        <v>16</v>
      </c>
      <c r="F1862" s="92">
        <v>2</v>
      </c>
      <c r="G1862" s="92">
        <v>14</v>
      </c>
      <c r="H1862" s="68">
        <f t="array" ref="H1862">INDEX('Нормативные затраты по МЗ'!$C$2:$C$132,MATCH(A1862&amp;C1862,'Нормативные затраты по МЗ'!$A$2:$A$132&amp;'Нормативные затраты по МЗ'!$B$2:$B$132,0))</f>
        <v>114.69</v>
      </c>
      <c r="I1862" s="3">
        <f>HLOOKUP($C1862,'Параметры ПФ'!$F$3:$K$4,2,FALSE)</f>
        <v>155.04</v>
      </c>
      <c r="J1862" s="3">
        <f t="shared" si="145"/>
        <v>3670.08</v>
      </c>
      <c r="K1862" s="4">
        <f>IF(J1862&lt;'Параметры ПФ'!$N$7+0.01,'Стандартные программы'!J1862,ROUNDDOWN('Параметры ПФ'!$N$7/IF(H1862=0,I1862,IF(I1862&gt;H1862,H1862,I1862)),0)*IF(H1862=0,I1862,IF(I1862&gt;H1862,H1862,I1862)))</f>
        <v>3670.08</v>
      </c>
      <c r="L1862" s="3">
        <f t="shared" si="146"/>
        <v>51381.120000000003</v>
      </c>
      <c r="M1862" s="25">
        <f>IF(J1862&lt;'Параметры ПФ'!$N$7+0.01,E1862*F1862*G1862,ROUNDDOWN('Параметры ПФ'!$N$7/IF(H1862=0,I1862,IF(I1862&gt;H1862,H1862,I1862)),0)*G1862)</f>
        <v>448</v>
      </c>
      <c r="N1862" s="19">
        <f t="shared" si="147"/>
        <v>0</v>
      </c>
      <c r="O1862" s="66" t="b">
        <f t="shared" si="148"/>
        <v>1</v>
      </c>
      <c r="P1862" s="67">
        <f t="shared" si="149"/>
        <v>72</v>
      </c>
    </row>
    <row r="1863" spans="1:16" x14ac:dyDescent="0.45">
      <c r="A1863" s="90" t="s">
        <v>81</v>
      </c>
      <c r="B1863" s="90" t="s">
        <v>1123</v>
      </c>
      <c r="C1863" s="90" t="s">
        <v>2</v>
      </c>
      <c r="D1863" s="91">
        <v>36</v>
      </c>
      <c r="E1863" s="91">
        <v>16</v>
      </c>
      <c r="F1863" s="92">
        <v>2</v>
      </c>
      <c r="G1863" s="92">
        <v>14</v>
      </c>
      <c r="H1863" s="68">
        <f t="array" ref="H1863">INDEX('Нормативные затраты по МЗ'!$C$2:$C$132,MATCH(A1863&amp;C1863,'Нормативные затраты по МЗ'!$A$2:$A$132&amp;'Нормативные затраты по МЗ'!$B$2:$B$132,0))</f>
        <v>114.69</v>
      </c>
      <c r="I1863" s="3">
        <f>HLOOKUP($C1863,'Параметры ПФ'!$F$3:$K$4,2,FALSE)</f>
        <v>155.04</v>
      </c>
      <c r="J1863" s="3">
        <f t="shared" si="145"/>
        <v>3670.08</v>
      </c>
      <c r="K1863" s="4">
        <f>IF(J1863&lt;'Параметры ПФ'!$N$7+0.01,'Стандартные программы'!J1863,ROUNDDOWN('Параметры ПФ'!$N$7/IF(H1863=0,I1863,IF(I1863&gt;H1863,H1863,I1863)),0)*IF(H1863=0,I1863,IF(I1863&gt;H1863,H1863,I1863)))</f>
        <v>3670.08</v>
      </c>
      <c r="L1863" s="3">
        <f t="shared" si="146"/>
        <v>51381.120000000003</v>
      </c>
      <c r="M1863" s="25">
        <f>IF(J1863&lt;'Параметры ПФ'!$N$7+0.01,E1863*F1863*G1863,ROUNDDOWN('Параметры ПФ'!$N$7/IF(H1863=0,I1863,IF(I1863&gt;H1863,H1863,I1863)),0)*G1863)</f>
        <v>448</v>
      </c>
      <c r="N1863" s="19">
        <f t="shared" si="147"/>
        <v>0</v>
      </c>
      <c r="O1863" s="66" t="b">
        <f t="shared" si="148"/>
        <v>1</v>
      </c>
      <c r="P1863" s="67">
        <f t="shared" si="149"/>
        <v>72</v>
      </c>
    </row>
    <row r="1864" spans="1:16" x14ac:dyDescent="0.45">
      <c r="A1864" s="90" t="s">
        <v>81</v>
      </c>
      <c r="B1864" s="90" t="s">
        <v>1125</v>
      </c>
      <c r="C1864" s="90" t="s">
        <v>2</v>
      </c>
      <c r="D1864" s="91">
        <v>36</v>
      </c>
      <c r="E1864" s="91">
        <v>16</v>
      </c>
      <c r="F1864" s="92">
        <v>2</v>
      </c>
      <c r="G1864" s="92">
        <v>14</v>
      </c>
      <c r="H1864" s="68">
        <f t="array" ref="H1864">INDEX('Нормативные затраты по МЗ'!$C$2:$C$132,MATCH(A1864&amp;C1864,'Нормативные затраты по МЗ'!$A$2:$A$132&amp;'Нормативные затраты по МЗ'!$B$2:$B$132,0))</f>
        <v>114.69</v>
      </c>
      <c r="I1864" s="3">
        <f>HLOOKUP($C1864,'Параметры ПФ'!$F$3:$K$4,2,FALSE)</f>
        <v>155.04</v>
      </c>
      <c r="J1864" s="3">
        <f t="shared" si="145"/>
        <v>3670.08</v>
      </c>
      <c r="K1864" s="4">
        <f>IF(J1864&lt;'Параметры ПФ'!$N$7+0.01,'Стандартные программы'!J1864,ROUNDDOWN('Параметры ПФ'!$N$7/IF(H1864=0,I1864,IF(I1864&gt;H1864,H1864,I1864)),0)*IF(H1864=0,I1864,IF(I1864&gt;H1864,H1864,I1864)))</f>
        <v>3670.08</v>
      </c>
      <c r="L1864" s="3">
        <f t="shared" si="146"/>
        <v>51381.120000000003</v>
      </c>
      <c r="M1864" s="25">
        <f>IF(J1864&lt;'Параметры ПФ'!$N$7+0.01,E1864*F1864*G1864,ROUNDDOWN('Параметры ПФ'!$N$7/IF(H1864=0,I1864,IF(I1864&gt;H1864,H1864,I1864)),0)*G1864)</f>
        <v>448</v>
      </c>
      <c r="N1864" s="19">
        <f t="shared" si="147"/>
        <v>0</v>
      </c>
      <c r="O1864" s="66" t="b">
        <f t="shared" si="148"/>
        <v>1</v>
      </c>
      <c r="P1864" s="67">
        <f t="shared" si="149"/>
        <v>72</v>
      </c>
    </row>
    <row r="1865" spans="1:16" x14ac:dyDescent="0.45">
      <c r="A1865" s="90" t="s">
        <v>81</v>
      </c>
      <c r="B1865" s="90" t="s">
        <v>1127</v>
      </c>
      <c r="C1865" s="90" t="s">
        <v>2</v>
      </c>
      <c r="D1865" s="91">
        <v>36</v>
      </c>
      <c r="E1865" s="91">
        <v>16</v>
      </c>
      <c r="F1865" s="92">
        <v>2</v>
      </c>
      <c r="G1865" s="92">
        <v>14</v>
      </c>
      <c r="H1865" s="68">
        <f t="array" ref="H1865">INDEX('Нормативные затраты по МЗ'!$C$2:$C$132,MATCH(A1865&amp;C1865,'Нормативные затраты по МЗ'!$A$2:$A$132&amp;'Нормативные затраты по МЗ'!$B$2:$B$132,0))</f>
        <v>114.69</v>
      </c>
      <c r="I1865" s="3">
        <f>HLOOKUP($C1865,'Параметры ПФ'!$F$3:$K$4,2,FALSE)</f>
        <v>155.04</v>
      </c>
      <c r="J1865" s="3">
        <f t="shared" si="145"/>
        <v>3670.08</v>
      </c>
      <c r="K1865" s="4">
        <f>IF(J1865&lt;'Параметры ПФ'!$N$7+0.01,'Стандартные программы'!J1865,ROUNDDOWN('Параметры ПФ'!$N$7/IF(H1865=0,I1865,IF(I1865&gt;H1865,H1865,I1865)),0)*IF(H1865=0,I1865,IF(I1865&gt;H1865,H1865,I1865)))</f>
        <v>3670.08</v>
      </c>
      <c r="L1865" s="3">
        <f t="shared" si="146"/>
        <v>51381.120000000003</v>
      </c>
      <c r="M1865" s="25">
        <f>IF(J1865&lt;'Параметры ПФ'!$N$7+0.01,E1865*F1865*G1865,ROUNDDOWN('Параметры ПФ'!$N$7/IF(H1865=0,I1865,IF(I1865&gt;H1865,H1865,I1865)),0)*G1865)</f>
        <v>448</v>
      </c>
      <c r="N1865" s="19">
        <f t="shared" si="147"/>
        <v>0</v>
      </c>
      <c r="O1865" s="66" t="b">
        <f t="shared" si="148"/>
        <v>1</v>
      </c>
      <c r="P1865" s="67">
        <f t="shared" si="149"/>
        <v>72</v>
      </c>
    </row>
    <row r="1866" spans="1:16" x14ac:dyDescent="0.45">
      <c r="A1866" s="90" t="s">
        <v>81</v>
      </c>
      <c r="B1866" s="90" t="s">
        <v>1128</v>
      </c>
      <c r="C1866" s="90" t="s">
        <v>2</v>
      </c>
      <c r="D1866" s="91">
        <v>36</v>
      </c>
      <c r="E1866" s="91">
        <v>16</v>
      </c>
      <c r="F1866" s="92">
        <v>2</v>
      </c>
      <c r="G1866" s="92">
        <v>14</v>
      </c>
      <c r="H1866" s="68">
        <f t="array" ref="H1866">INDEX('Нормативные затраты по МЗ'!$C$2:$C$132,MATCH(A1866&amp;C1866,'Нормативные затраты по МЗ'!$A$2:$A$132&amp;'Нормативные затраты по МЗ'!$B$2:$B$132,0))</f>
        <v>114.69</v>
      </c>
      <c r="I1866" s="3">
        <f>HLOOKUP($C1866,'Параметры ПФ'!$F$3:$K$4,2,FALSE)</f>
        <v>155.04</v>
      </c>
      <c r="J1866" s="3">
        <f t="shared" si="145"/>
        <v>3670.08</v>
      </c>
      <c r="K1866" s="4">
        <f>IF(J1866&lt;'Параметры ПФ'!$N$7+0.01,'Стандартные программы'!J1866,ROUNDDOWN('Параметры ПФ'!$N$7/IF(H1866=0,I1866,IF(I1866&gt;H1866,H1866,I1866)),0)*IF(H1866=0,I1866,IF(I1866&gt;H1866,H1866,I1866)))</f>
        <v>3670.08</v>
      </c>
      <c r="L1866" s="3">
        <f t="shared" si="146"/>
        <v>51381.120000000003</v>
      </c>
      <c r="M1866" s="25">
        <f>IF(J1866&lt;'Параметры ПФ'!$N$7+0.01,E1866*F1866*G1866,ROUNDDOWN('Параметры ПФ'!$N$7/IF(H1866=0,I1866,IF(I1866&gt;H1866,H1866,I1866)),0)*G1866)</f>
        <v>448</v>
      </c>
      <c r="N1866" s="19">
        <f t="shared" si="147"/>
        <v>0</v>
      </c>
      <c r="O1866" s="66" t="b">
        <f t="shared" si="148"/>
        <v>1</v>
      </c>
      <c r="P1866" s="67">
        <f t="shared" si="149"/>
        <v>72</v>
      </c>
    </row>
    <row r="1867" spans="1:16" x14ac:dyDescent="0.45">
      <c r="A1867" s="90" t="s">
        <v>81</v>
      </c>
      <c r="B1867" s="90" t="s">
        <v>1129</v>
      </c>
      <c r="C1867" s="90" t="s">
        <v>2</v>
      </c>
      <c r="D1867" s="91">
        <v>36</v>
      </c>
      <c r="E1867" s="91">
        <v>16</v>
      </c>
      <c r="F1867" s="92">
        <v>2</v>
      </c>
      <c r="G1867" s="92">
        <v>14</v>
      </c>
      <c r="H1867" s="68">
        <f t="array" ref="H1867">INDEX('Нормативные затраты по МЗ'!$C$2:$C$132,MATCH(A1867&amp;C1867,'Нормативные затраты по МЗ'!$A$2:$A$132&amp;'Нормативные затраты по МЗ'!$B$2:$B$132,0))</f>
        <v>114.69</v>
      </c>
      <c r="I1867" s="3">
        <f>HLOOKUP($C1867,'Параметры ПФ'!$F$3:$K$4,2,FALSE)</f>
        <v>155.04</v>
      </c>
      <c r="J1867" s="3">
        <f t="shared" si="145"/>
        <v>3670.08</v>
      </c>
      <c r="K1867" s="4">
        <f>IF(J1867&lt;'Параметры ПФ'!$N$7+0.01,'Стандартные программы'!J1867,ROUNDDOWN('Параметры ПФ'!$N$7/IF(H1867=0,I1867,IF(I1867&gt;H1867,H1867,I1867)),0)*IF(H1867=0,I1867,IF(I1867&gt;H1867,H1867,I1867)))</f>
        <v>3670.08</v>
      </c>
      <c r="L1867" s="3">
        <f t="shared" si="146"/>
        <v>51381.120000000003</v>
      </c>
      <c r="M1867" s="25">
        <f>IF(J1867&lt;'Параметры ПФ'!$N$7+0.01,E1867*F1867*G1867,ROUNDDOWN('Параметры ПФ'!$N$7/IF(H1867=0,I1867,IF(I1867&gt;H1867,H1867,I1867)),0)*G1867)</f>
        <v>448</v>
      </c>
      <c r="N1867" s="19">
        <f t="shared" si="147"/>
        <v>0</v>
      </c>
      <c r="O1867" s="66" t="b">
        <f t="shared" si="148"/>
        <v>1</v>
      </c>
      <c r="P1867" s="67">
        <f t="shared" si="149"/>
        <v>72</v>
      </c>
    </row>
    <row r="1868" spans="1:16" x14ac:dyDescent="0.45">
      <c r="A1868" s="90" t="s">
        <v>81</v>
      </c>
      <c r="B1868" s="90" t="s">
        <v>1131</v>
      </c>
      <c r="C1868" s="90" t="s">
        <v>2</v>
      </c>
      <c r="D1868" s="91">
        <v>36</v>
      </c>
      <c r="E1868" s="91">
        <v>16</v>
      </c>
      <c r="F1868" s="92">
        <v>2</v>
      </c>
      <c r="G1868" s="92">
        <v>13</v>
      </c>
      <c r="H1868" s="68">
        <f t="array" ref="H1868">INDEX('Нормативные затраты по МЗ'!$C$2:$C$132,MATCH(A1868&amp;C1868,'Нормативные затраты по МЗ'!$A$2:$A$132&amp;'Нормативные затраты по МЗ'!$B$2:$B$132,0))</f>
        <v>114.69</v>
      </c>
      <c r="I1868" s="3">
        <f>HLOOKUP($C1868,'Параметры ПФ'!$F$3:$K$4,2,FALSE)</f>
        <v>155.04</v>
      </c>
      <c r="J1868" s="3">
        <f t="shared" si="145"/>
        <v>3670.08</v>
      </c>
      <c r="K1868" s="4">
        <f>IF(J1868&lt;'Параметры ПФ'!$N$7+0.01,'Стандартные программы'!J1868,ROUNDDOWN('Параметры ПФ'!$N$7/IF(H1868=0,I1868,IF(I1868&gt;H1868,H1868,I1868)),0)*IF(H1868=0,I1868,IF(I1868&gt;H1868,H1868,I1868)))</f>
        <v>3670.08</v>
      </c>
      <c r="L1868" s="3">
        <f t="shared" si="146"/>
        <v>47711.040000000001</v>
      </c>
      <c r="M1868" s="25">
        <f>IF(J1868&lt;'Параметры ПФ'!$N$7+0.01,E1868*F1868*G1868,ROUNDDOWN('Параметры ПФ'!$N$7/IF(H1868=0,I1868,IF(I1868&gt;H1868,H1868,I1868)),0)*G1868)</f>
        <v>416</v>
      </c>
      <c r="N1868" s="19">
        <f t="shared" si="147"/>
        <v>0</v>
      </c>
      <c r="O1868" s="66" t="b">
        <f t="shared" si="148"/>
        <v>1</v>
      </c>
      <c r="P1868" s="67">
        <f t="shared" si="149"/>
        <v>72</v>
      </c>
    </row>
    <row r="1869" spans="1:16" x14ac:dyDescent="0.45">
      <c r="A1869" s="90" t="s">
        <v>81</v>
      </c>
      <c r="B1869" s="90" t="s">
        <v>1133</v>
      </c>
      <c r="C1869" s="90" t="s">
        <v>2</v>
      </c>
      <c r="D1869" s="91">
        <v>36</v>
      </c>
      <c r="E1869" s="91">
        <v>16</v>
      </c>
      <c r="F1869" s="92">
        <v>2</v>
      </c>
      <c r="G1869" s="92">
        <v>13</v>
      </c>
      <c r="H1869" s="68">
        <f t="array" ref="H1869">INDEX('Нормативные затраты по МЗ'!$C$2:$C$132,MATCH(A1869&amp;C1869,'Нормативные затраты по МЗ'!$A$2:$A$132&amp;'Нормативные затраты по МЗ'!$B$2:$B$132,0))</f>
        <v>114.69</v>
      </c>
      <c r="I1869" s="3">
        <f>HLOOKUP($C1869,'Параметры ПФ'!$F$3:$K$4,2,FALSE)</f>
        <v>155.04</v>
      </c>
      <c r="J1869" s="3">
        <f t="shared" si="145"/>
        <v>3670.08</v>
      </c>
      <c r="K1869" s="4">
        <f>IF(J1869&lt;'Параметры ПФ'!$N$7+0.01,'Стандартные программы'!J1869,ROUNDDOWN('Параметры ПФ'!$N$7/IF(H1869=0,I1869,IF(I1869&gt;H1869,H1869,I1869)),0)*IF(H1869=0,I1869,IF(I1869&gt;H1869,H1869,I1869)))</f>
        <v>3670.08</v>
      </c>
      <c r="L1869" s="3">
        <f t="shared" si="146"/>
        <v>47711.040000000001</v>
      </c>
      <c r="M1869" s="25">
        <f>IF(J1869&lt;'Параметры ПФ'!$N$7+0.01,E1869*F1869*G1869,ROUNDDOWN('Параметры ПФ'!$N$7/IF(H1869=0,I1869,IF(I1869&gt;H1869,H1869,I1869)),0)*G1869)</f>
        <v>416</v>
      </c>
      <c r="N1869" s="19">
        <f t="shared" si="147"/>
        <v>0</v>
      </c>
      <c r="O1869" s="66" t="b">
        <f t="shared" si="148"/>
        <v>1</v>
      </c>
      <c r="P1869" s="67">
        <f t="shared" si="149"/>
        <v>72</v>
      </c>
    </row>
    <row r="1870" spans="1:16" x14ac:dyDescent="0.45">
      <c r="A1870" s="90" t="s">
        <v>81</v>
      </c>
      <c r="B1870" s="90" t="s">
        <v>1135</v>
      </c>
      <c r="C1870" s="90" t="s">
        <v>2</v>
      </c>
      <c r="D1870" s="91">
        <v>36</v>
      </c>
      <c r="E1870" s="91">
        <v>16</v>
      </c>
      <c r="F1870" s="92">
        <v>2</v>
      </c>
      <c r="G1870" s="92">
        <v>13</v>
      </c>
      <c r="H1870" s="68">
        <f t="array" ref="H1870">INDEX('Нормативные затраты по МЗ'!$C$2:$C$132,MATCH(A1870&amp;C1870,'Нормативные затраты по МЗ'!$A$2:$A$132&amp;'Нормативные затраты по МЗ'!$B$2:$B$132,0))</f>
        <v>114.69</v>
      </c>
      <c r="I1870" s="3">
        <f>HLOOKUP($C1870,'Параметры ПФ'!$F$3:$K$4,2,FALSE)</f>
        <v>155.04</v>
      </c>
      <c r="J1870" s="3">
        <f t="shared" si="145"/>
        <v>3670.08</v>
      </c>
      <c r="K1870" s="4">
        <f>IF(J1870&lt;'Параметры ПФ'!$N$7+0.01,'Стандартные программы'!J1870,ROUNDDOWN('Параметры ПФ'!$N$7/IF(H1870=0,I1870,IF(I1870&gt;H1870,H1870,I1870)),0)*IF(H1870=0,I1870,IF(I1870&gt;H1870,H1870,I1870)))</f>
        <v>3670.08</v>
      </c>
      <c r="L1870" s="3">
        <f t="shared" si="146"/>
        <v>47711.040000000001</v>
      </c>
      <c r="M1870" s="25">
        <f>IF(J1870&lt;'Параметры ПФ'!$N$7+0.01,E1870*F1870*G1870,ROUNDDOWN('Параметры ПФ'!$N$7/IF(H1870=0,I1870,IF(I1870&gt;H1870,H1870,I1870)),0)*G1870)</f>
        <v>416</v>
      </c>
      <c r="N1870" s="19">
        <f t="shared" si="147"/>
        <v>0</v>
      </c>
      <c r="O1870" s="66" t="b">
        <f t="shared" si="148"/>
        <v>1</v>
      </c>
      <c r="P1870" s="67">
        <f t="shared" si="149"/>
        <v>72</v>
      </c>
    </row>
    <row r="1871" spans="1:16" x14ac:dyDescent="0.45">
      <c r="A1871" s="90" t="s">
        <v>81</v>
      </c>
      <c r="B1871" s="90" t="s">
        <v>1136</v>
      </c>
      <c r="C1871" s="90" t="s">
        <v>2</v>
      </c>
      <c r="D1871" s="91">
        <v>36</v>
      </c>
      <c r="E1871" s="91">
        <v>16</v>
      </c>
      <c r="F1871" s="92">
        <v>2</v>
      </c>
      <c r="G1871" s="92">
        <v>13</v>
      </c>
      <c r="H1871" s="68">
        <f t="array" ref="H1871">INDEX('Нормативные затраты по МЗ'!$C$2:$C$132,MATCH(A1871&amp;C1871,'Нормативные затраты по МЗ'!$A$2:$A$132&amp;'Нормативные затраты по МЗ'!$B$2:$B$132,0))</f>
        <v>114.69</v>
      </c>
      <c r="I1871" s="3">
        <f>HLOOKUP($C1871,'Параметры ПФ'!$F$3:$K$4,2,FALSE)</f>
        <v>155.04</v>
      </c>
      <c r="J1871" s="3">
        <f t="shared" si="145"/>
        <v>3670.08</v>
      </c>
      <c r="K1871" s="4">
        <f>IF(J1871&lt;'Параметры ПФ'!$N$7+0.01,'Стандартные программы'!J1871,ROUNDDOWN('Параметры ПФ'!$N$7/IF(H1871=0,I1871,IF(I1871&gt;H1871,H1871,I1871)),0)*IF(H1871=0,I1871,IF(I1871&gt;H1871,H1871,I1871)))</f>
        <v>3670.08</v>
      </c>
      <c r="L1871" s="3">
        <f t="shared" si="146"/>
        <v>47711.040000000001</v>
      </c>
      <c r="M1871" s="25">
        <f>IF(J1871&lt;'Параметры ПФ'!$N$7+0.01,E1871*F1871*G1871,ROUNDDOWN('Параметры ПФ'!$N$7/IF(H1871=0,I1871,IF(I1871&gt;H1871,H1871,I1871)),0)*G1871)</f>
        <v>416</v>
      </c>
      <c r="N1871" s="19">
        <f t="shared" si="147"/>
        <v>0</v>
      </c>
      <c r="O1871" s="66" t="b">
        <f t="shared" si="148"/>
        <v>1</v>
      </c>
      <c r="P1871" s="67">
        <f t="shared" si="149"/>
        <v>72</v>
      </c>
    </row>
    <row r="1872" spans="1:16" x14ac:dyDescent="0.45">
      <c r="A1872" s="90" t="s">
        <v>81</v>
      </c>
      <c r="B1872" s="90" t="s">
        <v>1138</v>
      </c>
      <c r="C1872" s="90" t="s">
        <v>2</v>
      </c>
      <c r="D1872" s="91">
        <v>36</v>
      </c>
      <c r="E1872" s="91">
        <v>16</v>
      </c>
      <c r="F1872" s="92">
        <v>2</v>
      </c>
      <c r="G1872" s="92">
        <v>13</v>
      </c>
      <c r="H1872" s="68">
        <f t="array" ref="H1872">INDEX('Нормативные затраты по МЗ'!$C$2:$C$132,MATCH(A1872&amp;C1872,'Нормативные затраты по МЗ'!$A$2:$A$132&amp;'Нормативные затраты по МЗ'!$B$2:$B$132,0))</f>
        <v>114.69</v>
      </c>
      <c r="I1872" s="3">
        <f>HLOOKUP($C1872,'Параметры ПФ'!$F$3:$K$4,2,FALSE)</f>
        <v>155.04</v>
      </c>
      <c r="J1872" s="3">
        <f t="shared" si="145"/>
        <v>3670.08</v>
      </c>
      <c r="K1872" s="4">
        <f>IF(J1872&lt;'Параметры ПФ'!$N$7+0.01,'Стандартные программы'!J1872,ROUNDDOWN('Параметры ПФ'!$N$7/IF(H1872=0,I1872,IF(I1872&gt;H1872,H1872,I1872)),0)*IF(H1872=0,I1872,IF(I1872&gt;H1872,H1872,I1872)))</f>
        <v>3670.08</v>
      </c>
      <c r="L1872" s="3">
        <f t="shared" si="146"/>
        <v>47711.040000000001</v>
      </c>
      <c r="M1872" s="25">
        <f>IF(J1872&lt;'Параметры ПФ'!$N$7+0.01,E1872*F1872*G1872,ROUNDDOWN('Параметры ПФ'!$N$7/IF(H1872=0,I1872,IF(I1872&gt;H1872,H1872,I1872)),0)*G1872)</f>
        <v>416</v>
      </c>
      <c r="N1872" s="19">
        <f t="shared" si="147"/>
        <v>0</v>
      </c>
      <c r="O1872" s="66" t="b">
        <f t="shared" si="148"/>
        <v>1</v>
      </c>
      <c r="P1872" s="67">
        <f t="shared" si="149"/>
        <v>72</v>
      </c>
    </row>
    <row r="1873" spans="1:16" x14ac:dyDescent="0.45">
      <c r="A1873" s="90" t="s">
        <v>81</v>
      </c>
      <c r="B1873" s="90" t="s">
        <v>1140</v>
      </c>
      <c r="C1873" s="90" t="s">
        <v>2</v>
      </c>
      <c r="D1873" s="91">
        <v>36</v>
      </c>
      <c r="E1873" s="91">
        <v>16</v>
      </c>
      <c r="F1873" s="92">
        <v>2</v>
      </c>
      <c r="G1873" s="92">
        <v>13</v>
      </c>
      <c r="H1873" s="68">
        <f t="array" ref="H1873">INDEX('Нормативные затраты по МЗ'!$C$2:$C$132,MATCH(A1873&amp;C1873,'Нормативные затраты по МЗ'!$A$2:$A$132&amp;'Нормативные затраты по МЗ'!$B$2:$B$132,0))</f>
        <v>114.69</v>
      </c>
      <c r="I1873" s="3">
        <f>HLOOKUP($C1873,'Параметры ПФ'!$F$3:$K$4,2,FALSE)</f>
        <v>155.04</v>
      </c>
      <c r="J1873" s="3">
        <f t="shared" si="145"/>
        <v>3670.08</v>
      </c>
      <c r="K1873" s="4">
        <f>IF(J1873&lt;'Параметры ПФ'!$N$7+0.01,'Стандартные программы'!J1873,ROUNDDOWN('Параметры ПФ'!$N$7/IF(H1873=0,I1873,IF(I1873&gt;H1873,H1873,I1873)),0)*IF(H1873=0,I1873,IF(I1873&gt;H1873,H1873,I1873)))</f>
        <v>3670.08</v>
      </c>
      <c r="L1873" s="3">
        <f t="shared" si="146"/>
        <v>47711.040000000001</v>
      </c>
      <c r="M1873" s="25">
        <f>IF(J1873&lt;'Параметры ПФ'!$N$7+0.01,E1873*F1873*G1873,ROUNDDOWN('Параметры ПФ'!$N$7/IF(H1873=0,I1873,IF(I1873&gt;H1873,H1873,I1873)),0)*G1873)</f>
        <v>416</v>
      </c>
      <c r="N1873" s="19">
        <f t="shared" si="147"/>
        <v>0</v>
      </c>
      <c r="O1873" s="66" t="b">
        <f t="shared" si="148"/>
        <v>1</v>
      </c>
      <c r="P1873" s="67">
        <f t="shared" si="149"/>
        <v>72</v>
      </c>
    </row>
    <row r="1874" spans="1:16" x14ac:dyDescent="0.45">
      <c r="A1874" s="90" t="s">
        <v>81</v>
      </c>
      <c r="B1874" s="90" t="s">
        <v>1142</v>
      </c>
      <c r="C1874" s="90" t="s">
        <v>2</v>
      </c>
      <c r="D1874" s="91">
        <v>36</v>
      </c>
      <c r="E1874" s="91">
        <v>16</v>
      </c>
      <c r="F1874" s="92">
        <v>2</v>
      </c>
      <c r="G1874" s="92">
        <v>13</v>
      </c>
      <c r="H1874" s="68">
        <f t="array" ref="H1874">INDEX('Нормативные затраты по МЗ'!$C$2:$C$132,MATCH(A1874&amp;C1874,'Нормативные затраты по МЗ'!$A$2:$A$132&amp;'Нормативные затраты по МЗ'!$B$2:$B$132,0))</f>
        <v>114.69</v>
      </c>
      <c r="I1874" s="3">
        <f>HLOOKUP($C1874,'Параметры ПФ'!$F$3:$K$4,2,FALSE)</f>
        <v>155.04</v>
      </c>
      <c r="J1874" s="3">
        <f t="shared" si="145"/>
        <v>3670.08</v>
      </c>
      <c r="K1874" s="4">
        <f>IF(J1874&lt;'Параметры ПФ'!$N$7+0.01,'Стандартные программы'!J1874,ROUNDDOWN('Параметры ПФ'!$N$7/IF(H1874=0,I1874,IF(I1874&gt;H1874,H1874,I1874)),0)*IF(H1874=0,I1874,IF(I1874&gt;H1874,H1874,I1874)))</f>
        <v>3670.08</v>
      </c>
      <c r="L1874" s="3">
        <f t="shared" si="146"/>
        <v>47711.040000000001</v>
      </c>
      <c r="M1874" s="25">
        <f>IF(J1874&lt;'Параметры ПФ'!$N$7+0.01,E1874*F1874*G1874,ROUNDDOWN('Параметры ПФ'!$N$7/IF(H1874=0,I1874,IF(I1874&gt;H1874,H1874,I1874)),0)*G1874)</f>
        <v>416</v>
      </c>
      <c r="N1874" s="19">
        <f t="shared" si="147"/>
        <v>0</v>
      </c>
      <c r="O1874" s="66" t="b">
        <f t="shared" si="148"/>
        <v>1</v>
      </c>
      <c r="P1874" s="67">
        <f t="shared" si="149"/>
        <v>72</v>
      </c>
    </row>
    <row r="1875" spans="1:16" x14ac:dyDescent="0.45">
      <c r="A1875" s="90" t="s">
        <v>81</v>
      </c>
      <c r="B1875" s="90" t="s">
        <v>1144</v>
      </c>
      <c r="C1875" s="90" t="s">
        <v>2</v>
      </c>
      <c r="D1875" s="91">
        <v>36</v>
      </c>
      <c r="E1875" s="91">
        <v>16</v>
      </c>
      <c r="F1875" s="92">
        <v>2</v>
      </c>
      <c r="G1875" s="92">
        <v>13</v>
      </c>
      <c r="H1875" s="68">
        <f t="array" ref="H1875">INDEX('Нормативные затраты по МЗ'!$C$2:$C$132,MATCH(A1875&amp;C1875,'Нормативные затраты по МЗ'!$A$2:$A$132&amp;'Нормативные затраты по МЗ'!$B$2:$B$132,0))</f>
        <v>114.69</v>
      </c>
      <c r="I1875" s="3">
        <f>HLOOKUP($C1875,'Параметры ПФ'!$F$3:$K$4,2,FALSE)</f>
        <v>155.04</v>
      </c>
      <c r="J1875" s="3">
        <f t="shared" si="145"/>
        <v>3670.08</v>
      </c>
      <c r="K1875" s="4">
        <f>IF(J1875&lt;'Параметры ПФ'!$N$7+0.01,'Стандартные программы'!J1875,ROUNDDOWN('Параметры ПФ'!$N$7/IF(H1875=0,I1875,IF(I1875&gt;H1875,H1875,I1875)),0)*IF(H1875=0,I1875,IF(I1875&gt;H1875,H1875,I1875)))</f>
        <v>3670.08</v>
      </c>
      <c r="L1875" s="3">
        <f t="shared" si="146"/>
        <v>47711.040000000001</v>
      </c>
      <c r="M1875" s="25">
        <f>IF(J1875&lt;'Параметры ПФ'!$N$7+0.01,E1875*F1875*G1875,ROUNDDOWN('Параметры ПФ'!$N$7/IF(H1875=0,I1875,IF(I1875&gt;H1875,H1875,I1875)),0)*G1875)</f>
        <v>416</v>
      </c>
      <c r="N1875" s="19">
        <f t="shared" si="147"/>
        <v>0</v>
      </c>
      <c r="O1875" s="66" t="b">
        <f t="shared" si="148"/>
        <v>1</v>
      </c>
      <c r="P1875" s="67">
        <f t="shared" si="149"/>
        <v>72</v>
      </c>
    </row>
    <row r="1876" spans="1:16" x14ac:dyDescent="0.45">
      <c r="A1876" s="90" t="s">
        <v>81</v>
      </c>
      <c r="B1876" s="90" t="s">
        <v>1146</v>
      </c>
      <c r="C1876" s="90" t="s">
        <v>2</v>
      </c>
      <c r="D1876" s="91">
        <v>36</v>
      </c>
      <c r="E1876" s="91">
        <v>16</v>
      </c>
      <c r="F1876" s="92">
        <v>2</v>
      </c>
      <c r="G1876" s="92">
        <v>13</v>
      </c>
      <c r="H1876" s="68">
        <f t="array" ref="H1876">INDEX('Нормативные затраты по МЗ'!$C$2:$C$132,MATCH(A1876&amp;C1876,'Нормативные затраты по МЗ'!$A$2:$A$132&amp;'Нормативные затраты по МЗ'!$B$2:$B$132,0))</f>
        <v>114.69</v>
      </c>
      <c r="I1876" s="3">
        <f>HLOOKUP($C1876,'Параметры ПФ'!$F$3:$K$4,2,FALSE)</f>
        <v>155.04</v>
      </c>
      <c r="J1876" s="3">
        <f t="shared" si="145"/>
        <v>3670.08</v>
      </c>
      <c r="K1876" s="4">
        <f>IF(J1876&lt;'Параметры ПФ'!$N$7+0.01,'Стандартные программы'!J1876,ROUNDDOWN('Параметры ПФ'!$N$7/IF(H1876=0,I1876,IF(I1876&gt;H1876,H1876,I1876)),0)*IF(H1876=0,I1876,IF(I1876&gt;H1876,H1876,I1876)))</f>
        <v>3670.08</v>
      </c>
      <c r="L1876" s="3">
        <f t="shared" si="146"/>
        <v>47711.040000000001</v>
      </c>
      <c r="M1876" s="25">
        <f>IF(J1876&lt;'Параметры ПФ'!$N$7+0.01,E1876*F1876*G1876,ROUNDDOWN('Параметры ПФ'!$N$7/IF(H1876=0,I1876,IF(I1876&gt;H1876,H1876,I1876)),0)*G1876)</f>
        <v>416</v>
      </c>
      <c r="N1876" s="19">
        <f t="shared" si="147"/>
        <v>0</v>
      </c>
      <c r="O1876" s="66" t="b">
        <f t="shared" si="148"/>
        <v>1</v>
      </c>
      <c r="P1876" s="67">
        <f t="shared" si="149"/>
        <v>72</v>
      </c>
    </row>
    <row r="1877" spans="1:16" x14ac:dyDescent="0.45">
      <c r="A1877" s="90" t="s">
        <v>81</v>
      </c>
      <c r="B1877" s="90" t="s">
        <v>1148</v>
      </c>
      <c r="C1877" s="90" t="s">
        <v>2</v>
      </c>
      <c r="D1877" s="91">
        <v>36</v>
      </c>
      <c r="E1877" s="91">
        <v>16</v>
      </c>
      <c r="F1877" s="92">
        <v>2</v>
      </c>
      <c r="G1877" s="92">
        <v>13</v>
      </c>
      <c r="H1877" s="68">
        <f t="array" ref="H1877">INDEX('Нормативные затраты по МЗ'!$C$2:$C$132,MATCH(A1877&amp;C1877,'Нормативные затраты по МЗ'!$A$2:$A$132&amp;'Нормативные затраты по МЗ'!$B$2:$B$132,0))</f>
        <v>114.69</v>
      </c>
      <c r="I1877" s="3">
        <f>HLOOKUP($C1877,'Параметры ПФ'!$F$3:$K$4,2,FALSE)</f>
        <v>155.04</v>
      </c>
      <c r="J1877" s="3">
        <f t="shared" si="145"/>
        <v>3670.08</v>
      </c>
      <c r="K1877" s="4">
        <f>IF(J1877&lt;'Параметры ПФ'!$N$7+0.01,'Стандартные программы'!J1877,ROUNDDOWN('Параметры ПФ'!$N$7/IF(H1877=0,I1877,IF(I1877&gt;H1877,H1877,I1877)),0)*IF(H1877=0,I1877,IF(I1877&gt;H1877,H1877,I1877)))</f>
        <v>3670.08</v>
      </c>
      <c r="L1877" s="3">
        <f t="shared" si="146"/>
        <v>47711.040000000001</v>
      </c>
      <c r="M1877" s="25">
        <f>IF(J1877&lt;'Параметры ПФ'!$N$7+0.01,E1877*F1877*G1877,ROUNDDOWN('Параметры ПФ'!$N$7/IF(H1877=0,I1877,IF(I1877&gt;H1877,H1877,I1877)),0)*G1877)</f>
        <v>416</v>
      </c>
      <c r="N1877" s="19">
        <f t="shared" si="147"/>
        <v>0</v>
      </c>
      <c r="O1877" s="66" t="b">
        <f t="shared" si="148"/>
        <v>1</v>
      </c>
      <c r="P1877" s="67">
        <f t="shared" si="149"/>
        <v>72</v>
      </c>
    </row>
    <row r="1878" spans="1:16" x14ac:dyDescent="0.45">
      <c r="A1878" s="90" t="s">
        <v>81</v>
      </c>
      <c r="B1878" s="90" t="s">
        <v>1150</v>
      </c>
      <c r="C1878" s="90" t="s">
        <v>2</v>
      </c>
      <c r="D1878" s="91">
        <v>36</v>
      </c>
      <c r="E1878" s="91">
        <v>16</v>
      </c>
      <c r="F1878" s="92">
        <v>2</v>
      </c>
      <c r="G1878" s="92">
        <v>13</v>
      </c>
      <c r="H1878" s="68">
        <f t="array" ref="H1878">INDEX('Нормативные затраты по МЗ'!$C$2:$C$132,MATCH(A1878&amp;C1878,'Нормативные затраты по МЗ'!$A$2:$A$132&amp;'Нормативные затраты по МЗ'!$B$2:$B$132,0))</f>
        <v>114.69</v>
      </c>
      <c r="I1878" s="3">
        <f>HLOOKUP($C1878,'Параметры ПФ'!$F$3:$K$4,2,FALSE)</f>
        <v>155.04</v>
      </c>
      <c r="J1878" s="3">
        <f t="shared" si="145"/>
        <v>3670.08</v>
      </c>
      <c r="K1878" s="4">
        <f>IF(J1878&lt;'Параметры ПФ'!$N$7+0.01,'Стандартные программы'!J1878,ROUNDDOWN('Параметры ПФ'!$N$7/IF(H1878=0,I1878,IF(I1878&gt;H1878,H1878,I1878)),0)*IF(H1878=0,I1878,IF(I1878&gt;H1878,H1878,I1878)))</f>
        <v>3670.08</v>
      </c>
      <c r="L1878" s="3">
        <f t="shared" si="146"/>
        <v>47711.040000000001</v>
      </c>
      <c r="M1878" s="25">
        <f>IF(J1878&lt;'Параметры ПФ'!$N$7+0.01,E1878*F1878*G1878,ROUNDDOWN('Параметры ПФ'!$N$7/IF(H1878=0,I1878,IF(I1878&gt;H1878,H1878,I1878)),0)*G1878)</f>
        <v>416</v>
      </c>
      <c r="N1878" s="19">
        <f t="shared" si="147"/>
        <v>0</v>
      </c>
      <c r="O1878" s="66" t="b">
        <f t="shared" si="148"/>
        <v>1</v>
      </c>
      <c r="P1878" s="67">
        <f t="shared" si="149"/>
        <v>72</v>
      </c>
    </row>
    <row r="1879" spans="1:16" x14ac:dyDescent="0.45">
      <c r="A1879" s="90" t="s">
        <v>81</v>
      </c>
      <c r="B1879" s="90" t="s">
        <v>1152</v>
      </c>
      <c r="C1879" s="90" t="s">
        <v>2</v>
      </c>
      <c r="D1879" s="91">
        <v>36</v>
      </c>
      <c r="E1879" s="91">
        <v>16</v>
      </c>
      <c r="F1879" s="92">
        <v>2</v>
      </c>
      <c r="G1879" s="92">
        <v>13</v>
      </c>
      <c r="H1879" s="68">
        <f t="array" ref="H1879">INDEX('Нормативные затраты по МЗ'!$C$2:$C$132,MATCH(A1879&amp;C1879,'Нормативные затраты по МЗ'!$A$2:$A$132&amp;'Нормативные затраты по МЗ'!$B$2:$B$132,0))</f>
        <v>114.69</v>
      </c>
      <c r="I1879" s="3">
        <f>HLOOKUP($C1879,'Параметры ПФ'!$F$3:$K$4,2,FALSE)</f>
        <v>155.04</v>
      </c>
      <c r="J1879" s="3">
        <f t="shared" ref="J1879:J1942" si="150">IF(H1879=0,I1879*F1879*E1879,IF(I1879&gt;H1879,H1879*F1879*E1879,I1879*F1879*E1879))</f>
        <v>3670.08</v>
      </c>
      <c r="K1879" s="4">
        <f>IF(J1879&lt;'Параметры ПФ'!$N$7+0.01,'Стандартные программы'!J1879,ROUNDDOWN('Параметры ПФ'!$N$7/IF(H1879=0,I1879,IF(I1879&gt;H1879,H1879,I1879)),0)*IF(H1879=0,I1879,IF(I1879&gt;H1879,H1879,I1879)))</f>
        <v>3670.08</v>
      </c>
      <c r="L1879" s="3">
        <f t="shared" ref="L1879:L1942" si="151">K1879*G1879</f>
        <v>47711.040000000001</v>
      </c>
      <c r="M1879" s="25">
        <f>IF(J1879&lt;'Параметры ПФ'!$N$7+0.01,E1879*F1879*G1879,ROUNDDOWN('Параметры ПФ'!$N$7/IF(H1879=0,I1879,IF(I1879&gt;H1879,H1879,I1879)),0)*G1879)</f>
        <v>416</v>
      </c>
      <c r="N1879" s="19">
        <f t="shared" ref="N1879:N1942" si="152">IF(H1879=0,I1879*F1879*E1879,IF(I1879&gt;H1879,H1879*F1879*E1879,I1879*F1879*E1879))-K1879</f>
        <v>0</v>
      </c>
      <c r="O1879" s="66" t="b">
        <f t="shared" ref="O1879:O1942" si="153">IF(I1879&gt;=H1879,TRUE,FALSE)</f>
        <v>1</v>
      </c>
      <c r="P1879" s="67">
        <f t="shared" ref="P1879:P1942" si="154">D1879*F1879</f>
        <v>72</v>
      </c>
    </row>
    <row r="1880" spans="1:16" x14ac:dyDescent="0.45">
      <c r="A1880" s="90" t="s">
        <v>81</v>
      </c>
      <c r="B1880" s="90" t="s">
        <v>1154</v>
      </c>
      <c r="C1880" s="90" t="s">
        <v>2</v>
      </c>
      <c r="D1880" s="91">
        <v>36</v>
      </c>
      <c r="E1880" s="91">
        <v>16</v>
      </c>
      <c r="F1880" s="92">
        <v>2</v>
      </c>
      <c r="G1880" s="92">
        <v>13</v>
      </c>
      <c r="H1880" s="68">
        <f t="array" ref="H1880">INDEX('Нормативные затраты по МЗ'!$C$2:$C$132,MATCH(A1880&amp;C1880,'Нормативные затраты по МЗ'!$A$2:$A$132&amp;'Нормативные затраты по МЗ'!$B$2:$B$132,0))</f>
        <v>114.69</v>
      </c>
      <c r="I1880" s="3">
        <f>HLOOKUP($C1880,'Параметры ПФ'!$F$3:$K$4,2,FALSE)</f>
        <v>155.04</v>
      </c>
      <c r="J1880" s="3">
        <f t="shared" si="150"/>
        <v>3670.08</v>
      </c>
      <c r="K1880" s="4">
        <f>IF(J1880&lt;'Параметры ПФ'!$N$7+0.01,'Стандартные программы'!J1880,ROUNDDOWN('Параметры ПФ'!$N$7/IF(H1880=0,I1880,IF(I1880&gt;H1880,H1880,I1880)),0)*IF(H1880=0,I1880,IF(I1880&gt;H1880,H1880,I1880)))</f>
        <v>3670.08</v>
      </c>
      <c r="L1880" s="3">
        <f t="shared" si="151"/>
        <v>47711.040000000001</v>
      </c>
      <c r="M1880" s="25">
        <f>IF(J1880&lt;'Параметры ПФ'!$N$7+0.01,E1880*F1880*G1880,ROUNDDOWN('Параметры ПФ'!$N$7/IF(H1880=0,I1880,IF(I1880&gt;H1880,H1880,I1880)),0)*G1880)</f>
        <v>416</v>
      </c>
      <c r="N1880" s="19">
        <f t="shared" si="152"/>
        <v>0</v>
      </c>
      <c r="O1880" s="66" t="b">
        <f t="shared" si="153"/>
        <v>1</v>
      </c>
      <c r="P1880" s="67">
        <f t="shared" si="154"/>
        <v>72</v>
      </c>
    </row>
    <row r="1881" spans="1:16" x14ac:dyDescent="0.45">
      <c r="A1881" s="90" t="s">
        <v>81</v>
      </c>
      <c r="B1881" s="90" t="s">
        <v>1156</v>
      </c>
      <c r="C1881" s="90" t="s">
        <v>2</v>
      </c>
      <c r="D1881" s="91">
        <v>36</v>
      </c>
      <c r="E1881" s="91">
        <v>16</v>
      </c>
      <c r="F1881" s="92">
        <v>2</v>
      </c>
      <c r="G1881" s="92">
        <v>13</v>
      </c>
      <c r="H1881" s="68">
        <f t="array" ref="H1881">INDEX('Нормативные затраты по МЗ'!$C$2:$C$132,MATCH(A1881&amp;C1881,'Нормативные затраты по МЗ'!$A$2:$A$132&amp;'Нормативные затраты по МЗ'!$B$2:$B$132,0))</f>
        <v>114.69</v>
      </c>
      <c r="I1881" s="3">
        <f>HLOOKUP($C1881,'Параметры ПФ'!$F$3:$K$4,2,FALSE)</f>
        <v>155.04</v>
      </c>
      <c r="J1881" s="3">
        <f t="shared" si="150"/>
        <v>3670.08</v>
      </c>
      <c r="K1881" s="4">
        <f>IF(J1881&lt;'Параметры ПФ'!$N$7+0.01,'Стандартные программы'!J1881,ROUNDDOWN('Параметры ПФ'!$N$7/IF(H1881=0,I1881,IF(I1881&gt;H1881,H1881,I1881)),0)*IF(H1881=0,I1881,IF(I1881&gt;H1881,H1881,I1881)))</f>
        <v>3670.08</v>
      </c>
      <c r="L1881" s="3">
        <f t="shared" si="151"/>
        <v>47711.040000000001</v>
      </c>
      <c r="M1881" s="25">
        <f>IF(J1881&lt;'Параметры ПФ'!$N$7+0.01,E1881*F1881*G1881,ROUNDDOWN('Параметры ПФ'!$N$7/IF(H1881=0,I1881,IF(I1881&gt;H1881,H1881,I1881)),0)*G1881)</f>
        <v>416</v>
      </c>
      <c r="N1881" s="19">
        <f t="shared" si="152"/>
        <v>0</v>
      </c>
      <c r="O1881" s="66" t="b">
        <f t="shared" si="153"/>
        <v>1</v>
      </c>
      <c r="P1881" s="67">
        <f t="shared" si="154"/>
        <v>72</v>
      </c>
    </row>
    <row r="1882" spans="1:16" x14ac:dyDescent="0.45">
      <c r="A1882" s="90" t="s">
        <v>81</v>
      </c>
      <c r="B1882" s="90" t="s">
        <v>1158</v>
      </c>
      <c r="C1882" s="90" t="s">
        <v>2</v>
      </c>
      <c r="D1882" s="91">
        <v>36</v>
      </c>
      <c r="E1882" s="91">
        <v>16</v>
      </c>
      <c r="F1882" s="92">
        <v>2</v>
      </c>
      <c r="G1882" s="92">
        <v>13</v>
      </c>
      <c r="H1882" s="68">
        <f t="array" ref="H1882">INDEX('Нормативные затраты по МЗ'!$C$2:$C$132,MATCH(A1882&amp;C1882,'Нормативные затраты по МЗ'!$A$2:$A$132&amp;'Нормативные затраты по МЗ'!$B$2:$B$132,0))</f>
        <v>114.69</v>
      </c>
      <c r="I1882" s="3">
        <f>HLOOKUP($C1882,'Параметры ПФ'!$F$3:$K$4,2,FALSE)</f>
        <v>155.04</v>
      </c>
      <c r="J1882" s="3">
        <f t="shared" si="150"/>
        <v>3670.08</v>
      </c>
      <c r="K1882" s="4">
        <f>IF(J1882&lt;'Параметры ПФ'!$N$7+0.01,'Стандартные программы'!J1882,ROUNDDOWN('Параметры ПФ'!$N$7/IF(H1882=0,I1882,IF(I1882&gt;H1882,H1882,I1882)),0)*IF(H1882=0,I1882,IF(I1882&gt;H1882,H1882,I1882)))</f>
        <v>3670.08</v>
      </c>
      <c r="L1882" s="3">
        <f t="shared" si="151"/>
        <v>47711.040000000001</v>
      </c>
      <c r="M1882" s="25">
        <f>IF(J1882&lt;'Параметры ПФ'!$N$7+0.01,E1882*F1882*G1882,ROUNDDOWN('Параметры ПФ'!$N$7/IF(H1882=0,I1882,IF(I1882&gt;H1882,H1882,I1882)),0)*G1882)</f>
        <v>416</v>
      </c>
      <c r="N1882" s="19">
        <f t="shared" si="152"/>
        <v>0</v>
      </c>
      <c r="O1882" s="66" t="b">
        <f t="shared" si="153"/>
        <v>1</v>
      </c>
      <c r="P1882" s="67">
        <f t="shared" si="154"/>
        <v>72</v>
      </c>
    </row>
    <row r="1883" spans="1:16" x14ac:dyDescent="0.45">
      <c r="A1883" s="90" t="s">
        <v>81</v>
      </c>
      <c r="B1883" s="90" t="s">
        <v>1160</v>
      </c>
      <c r="C1883" s="90" t="s">
        <v>2</v>
      </c>
      <c r="D1883" s="91">
        <v>36</v>
      </c>
      <c r="E1883" s="91">
        <v>16</v>
      </c>
      <c r="F1883" s="92">
        <v>2</v>
      </c>
      <c r="G1883" s="92">
        <v>13</v>
      </c>
      <c r="H1883" s="68">
        <f t="array" ref="H1883">INDEX('Нормативные затраты по МЗ'!$C$2:$C$132,MATCH(A1883&amp;C1883,'Нормативные затраты по МЗ'!$A$2:$A$132&amp;'Нормативные затраты по МЗ'!$B$2:$B$132,0))</f>
        <v>114.69</v>
      </c>
      <c r="I1883" s="3">
        <f>HLOOKUP($C1883,'Параметры ПФ'!$F$3:$K$4,2,FALSE)</f>
        <v>155.04</v>
      </c>
      <c r="J1883" s="3">
        <f t="shared" si="150"/>
        <v>3670.08</v>
      </c>
      <c r="K1883" s="4">
        <f>IF(J1883&lt;'Параметры ПФ'!$N$7+0.01,'Стандартные программы'!J1883,ROUNDDOWN('Параметры ПФ'!$N$7/IF(H1883=0,I1883,IF(I1883&gt;H1883,H1883,I1883)),0)*IF(H1883=0,I1883,IF(I1883&gt;H1883,H1883,I1883)))</f>
        <v>3670.08</v>
      </c>
      <c r="L1883" s="3">
        <f t="shared" si="151"/>
        <v>47711.040000000001</v>
      </c>
      <c r="M1883" s="25">
        <f>IF(J1883&lt;'Параметры ПФ'!$N$7+0.01,E1883*F1883*G1883,ROUNDDOWN('Параметры ПФ'!$N$7/IF(H1883=0,I1883,IF(I1883&gt;H1883,H1883,I1883)),0)*G1883)</f>
        <v>416</v>
      </c>
      <c r="N1883" s="19">
        <f t="shared" si="152"/>
        <v>0</v>
      </c>
      <c r="O1883" s="66" t="b">
        <f t="shared" si="153"/>
        <v>1</v>
      </c>
      <c r="P1883" s="67">
        <f t="shared" si="154"/>
        <v>72</v>
      </c>
    </row>
    <row r="1884" spans="1:16" x14ac:dyDescent="0.45">
      <c r="A1884" s="90" t="s">
        <v>81</v>
      </c>
      <c r="B1884" s="90" t="s">
        <v>1162</v>
      </c>
      <c r="C1884" s="90" t="s">
        <v>2</v>
      </c>
      <c r="D1884" s="91">
        <v>36</v>
      </c>
      <c r="E1884" s="91">
        <v>16</v>
      </c>
      <c r="F1884" s="92">
        <v>2</v>
      </c>
      <c r="G1884" s="92">
        <v>13</v>
      </c>
      <c r="H1884" s="68">
        <f t="array" ref="H1884">INDEX('Нормативные затраты по МЗ'!$C$2:$C$132,MATCH(A1884&amp;C1884,'Нормативные затраты по МЗ'!$A$2:$A$132&amp;'Нормативные затраты по МЗ'!$B$2:$B$132,0))</f>
        <v>114.69</v>
      </c>
      <c r="I1884" s="3">
        <f>HLOOKUP($C1884,'Параметры ПФ'!$F$3:$K$4,2,FALSE)</f>
        <v>155.04</v>
      </c>
      <c r="J1884" s="3">
        <f t="shared" si="150"/>
        <v>3670.08</v>
      </c>
      <c r="K1884" s="4">
        <f>IF(J1884&lt;'Параметры ПФ'!$N$7+0.01,'Стандартные программы'!J1884,ROUNDDOWN('Параметры ПФ'!$N$7/IF(H1884=0,I1884,IF(I1884&gt;H1884,H1884,I1884)),0)*IF(H1884=0,I1884,IF(I1884&gt;H1884,H1884,I1884)))</f>
        <v>3670.08</v>
      </c>
      <c r="L1884" s="3">
        <f t="shared" si="151"/>
        <v>47711.040000000001</v>
      </c>
      <c r="M1884" s="25">
        <f>IF(J1884&lt;'Параметры ПФ'!$N$7+0.01,E1884*F1884*G1884,ROUNDDOWN('Параметры ПФ'!$N$7/IF(H1884=0,I1884,IF(I1884&gt;H1884,H1884,I1884)),0)*G1884)</f>
        <v>416</v>
      </c>
      <c r="N1884" s="19">
        <f t="shared" si="152"/>
        <v>0</v>
      </c>
      <c r="O1884" s="66" t="b">
        <f t="shared" si="153"/>
        <v>1</v>
      </c>
      <c r="P1884" s="67">
        <f t="shared" si="154"/>
        <v>72</v>
      </c>
    </row>
    <row r="1885" spans="1:16" x14ac:dyDescent="0.45">
      <c r="A1885" s="90" t="s">
        <v>81</v>
      </c>
      <c r="B1885" s="90" t="s">
        <v>1164</v>
      </c>
      <c r="C1885" s="90" t="s">
        <v>2</v>
      </c>
      <c r="D1885" s="91">
        <v>36</v>
      </c>
      <c r="E1885" s="91">
        <v>16</v>
      </c>
      <c r="F1885" s="92">
        <v>2</v>
      </c>
      <c r="G1885" s="92">
        <v>13</v>
      </c>
      <c r="H1885" s="68">
        <f t="array" ref="H1885">INDEX('Нормативные затраты по МЗ'!$C$2:$C$132,MATCH(A1885&amp;C1885,'Нормативные затраты по МЗ'!$A$2:$A$132&amp;'Нормативные затраты по МЗ'!$B$2:$B$132,0))</f>
        <v>114.69</v>
      </c>
      <c r="I1885" s="3">
        <f>HLOOKUP($C1885,'Параметры ПФ'!$F$3:$K$4,2,FALSE)</f>
        <v>155.04</v>
      </c>
      <c r="J1885" s="3">
        <f t="shared" si="150"/>
        <v>3670.08</v>
      </c>
      <c r="K1885" s="4">
        <f>IF(J1885&lt;'Параметры ПФ'!$N$7+0.01,'Стандартные программы'!J1885,ROUNDDOWN('Параметры ПФ'!$N$7/IF(H1885=0,I1885,IF(I1885&gt;H1885,H1885,I1885)),0)*IF(H1885=0,I1885,IF(I1885&gt;H1885,H1885,I1885)))</f>
        <v>3670.08</v>
      </c>
      <c r="L1885" s="3">
        <f t="shared" si="151"/>
        <v>47711.040000000001</v>
      </c>
      <c r="M1885" s="25">
        <f>IF(J1885&lt;'Параметры ПФ'!$N$7+0.01,E1885*F1885*G1885,ROUNDDOWN('Параметры ПФ'!$N$7/IF(H1885=0,I1885,IF(I1885&gt;H1885,H1885,I1885)),0)*G1885)</f>
        <v>416</v>
      </c>
      <c r="N1885" s="19">
        <f t="shared" si="152"/>
        <v>0</v>
      </c>
      <c r="O1885" s="66" t="b">
        <f t="shared" si="153"/>
        <v>1</v>
      </c>
      <c r="P1885" s="67">
        <f t="shared" si="154"/>
        <v>72</v>
      </c>
    </row>
    <row r="1886" spans="1:16" x14ac:dyDescent="0.45">
      <c r="A1886" s="90" t="s">
        <v>81</v>
      </c>
      <c r="B1886" s="90" t="s">
        <v>1166</v>
      </c>
      <c r="C1886" s="90" t="s">
        <v>2</v>
      </c>
      <c r="D1886" s="91">
        <v>36</v>
      </c>
      <c r="E1886" s="91">
        <v>16</v>
      </c>
      <c r="F1886" s="92">
        <v>2</v>
      </c>
      <c r="G1886" s="92">
        <v>13</v>
      </c>
      <c r="H1886" s="68">
        <f t="array" ref="H1886">INDEX('Нормативные затраты по МЗ'!$C$2:$C$132,MATCH(A1886&amp;C1886,'Нормативные затраты по МЗ'!$A$2:$A$132&amp;'Нормативные затраты по МЗ'!$B$2:$B$132,0))</f>
        <v>114.69</v>
      </c>
      <c r="I1886" s="3">
        <f>HLOOKUP($C1886,'Параметры ПФ'!$F$3:$K$4,2,FALSE)</f>
        <v>155.04</v>
      </c>
      <c r="J1886" s="3">
        <f t="shared" si="150"/>
        <v>3670.08</v>
      </c>
      <c r="K1886" s="4">
        <f>IF(J1886&lt;'Параметры ПФ'!$N$7+0.01,'Стандартные программы'!J1886,ROUNDDOWN('Параметры ПФ'!$N$7/IF(H1886=0,I1886,IF(I1886&gt;H1886,H1886,I1886)),0)*IF(H1886=0,I1886,IF(I1886&gt;H1886,H1886,I1886)))</f>
        <v>3670.08</v>
      </c>
      <c r="L1886" s="3">
        <f t="shared" si="151"/>
        <v>47711.040000000001</v>
      </c>
      <c r="M1886" s="25">
        <f>IF(J1886&lt;'Параметры ПФ'!$N$7+0.01,E1886*F1886*G1886,ROUNDDOWN('Параметры ПФ'!$N$7/IF(H1886=0,I1886,IF(I1886&gt;H1886,H1886,I1886)),0)*G1886)</f>
        <v>416</v>
      </c>
      <c r="N1886" s="19">
        <f t="shared" si="152"/>
        <v>0</v>
      </c>
      <c r="O1886" s="66" t="b">
        <f t="shared" si="153"/>
        <v>1</v>
      </c>
      <c r="P1886" s="67">
        <f t="shared" si="154"/>
        <v>72</v>
      </c>
    </row>
    <row r="1887" spans="1:16" x14ac:dyDescent="0.45">
      <c r="A1887" s="90" t="s">
        <v>81</v>
      </c>
      <c r="B1887" s="90" t="s">
        <v>1168</v>
      </c>
      <c r="C1887" s="90" t="s">
        <v>2</v>
      </c>
      <c r="D1887" s="91">
        <v>36</v>
      </c>
      <c r="E1887" s="91">
        <v>16</v>
      </c>
      <c r="F1887" s="92">
        <v>2</v>
      </c>
      <c r="G1887" s="92">
        <v>13</v>
      </c>
      <c r="H1887" s="68">
        <f t="array" ref="H1887">INDEX('Нормативные затраты по МЗ'!$C$2:$C$132,MATCH(A1887&amp;C1887,'Нормативные затраты по МЗ'!$A$2:$A$132&amp;'Нормативные затраты по МЗ'!$B$2:$B$132,0))</f>
        <v>114.69</v>
      </c>
      <c r="I1887" s="3">
        <f>HLOOKUP($C1887,'Параметры ПФ'!$F$3:$K$4,2,FALSE)</f>
        <v>155.04</v>
      </c>
      <c r="J1887" s="3">
        <f t="shared" si="150"/>
        <v>3670.08</v>
      </c>
      <c r="K1887" s="4">
        <f>IF(J1887&lt;'Параметры ПФ'!$N$7+0.01,'Стандартные программы'!J1887,ROUNDDOWN('Параметры ПФ'!$N$7/IF(H1887=0,I1887,IF(I1887&gt;H1887,H1887,I1887)),0)*IF(H1887=0,I1887,IF(I1887&gt;H1887,H1887,I1887)))</f>
        <v>3670.08</v>
      </c>
      <c r="L1887" s="3">
        <f t="shared" si="151"/>
        <v>47711.040000000001</v>
      </c>
      <c r="M1887" s="25">
        <f>IF(J1887&lt;'Параметры ПФ'!$N$7+0.01,E1887*F1887*G1887,ROUNDDOWN('Параметры ПФ'!$N$7/IF(H1887=0,I1887,IF(I1887&gt;H1887,H1887,I1887)),0)*G1887)</f>
        <v>416</v>
      </c>
      <c r="N1887" s="19">
        <f t="shared" si="152"/>
        <v>0</v>
      </c>
      <c r="O1887" s="66" t="b">
        <f t="shared" si="153"/>
        <v>1</v>
      </c>
      <c r="P1887" s="67">
        <f t="shared" si="154"/>
        <v>72</v>
      </c>
    </row>
    <row r="1888" spans="1:16" x14ac:dyDescent="0.45">
      <c r="A1888" s="90" t="s">
        <v>81</v>
      </c>
      <c r="B1888" s="90" t="s">
        <v>1170</v>
      </c>
      <c r="C1888" s="90" t="s">
        <v>2</v>
      </c>
      <c r="D1888" s="91">
        <v>36</v>
      </c>
      <c r="E1888" s="91">
        <v>16</v>
      </c>
      <c r="F1888" s="92">
        <v>2</v>
      </c>
      <c r="G1888" s="92">
        <v>13</v>
      </c>
      <c r="H1888" s="68">
        <f t="array" ref="H1888">INDEX('Нормативные затраты по МЗ'!$C$2:$C$132,MATCH(A1888&amp;C1888,'Нормативные затраты по МЗ'!$A$2:$A$132&amp;'Нормативные затраты по МЗ'!$B$2:$B$132,0))</f>
        <v>114.69</v>
      </c>
      <c r="I1888" s="3">
        <f>HLOOKUP($C1888,'Параметры ПФ'!$F$3:$K$4,2,FALSE)</f>
        <v>155.04</v>
      </c>
      <c r="J1888" s="3">
        <f t="shared" si="150"/>
        <v>3670.08</v>
      </c>
      <c r="K1888" s="4">
        <f>IF(J1888&lt;'Параметры ПФ'!$N$7+0.01,'Стандартные программы'!J1888,ROUNDDOWN('Параметры ПФ'!$N$7/IF(H1888=0,I1888,IF(I1888&gt;H1888,H1888,I1888)),0)*IF(H1888=0,I1888,IF(I1888&gt;H1888,H1888,I1888)))</f>
        <v>3670.08</v>
      </c>
      <c r="L1888" s="3">
        <f t="shared" si="151"/>
        <v>47711.040000000001</v>
      </c>
      <c r="M1888" s="25">
        <f>IF(J1888&lt;'Параметры ПФ'!$N$7+0.01,E1888*F1888*G1888,ROUNDDOWN('Параметры ПФ'!$N$7/IF(H1888=0,I1888,IF(I1888&gt;H1888,H1888,I1888)),0)*G1888)</f>
        <v>416</v>
      </c>
      <c r="N1888" s="19">
        <f t="shared" si="152"/>
        <v>0</v>
      </c>
      <c r="O1888" s="66" t="b">
        <f t="shared" si="153"/>
        <v>1</v>
      </c>
      <c r="P1888" s="67">
        <f t="shared" si="154"/>
        <v>72</v>
      </c>
    </row>
    <row r="1889" spans="1:16" x14ac:dyDescent="0.45">
      <c r="A1889" s="90" t="s">
        <v>81</v>
      </c>
      <c r="B1889" s="90" t="s">
        <v>1172</v>
      </c>
      <c r="C1889" s="90" t="s">
        <v>2</v>
      </c>
      <c r="D1889" s="91">
        <v>36</v>
      </c>
      <c r="E1889" s="91">
        <v>16</v>
      </c>
      <c r="F1889" s="92">
        <v>2</v>
      </c>
      <c r="G1889" s="92">
        <v>13</v>
      </c>
      <c r="H1889" s="68">
        <f t="array" ref="H1889">INDEX('Нормативные затраты по МЗ'!$C$2:$C$132,MATCH(A1889&amp;C1889,'Нормативные затраты по МЗ'!$A$2:$A$132&amp;'Нормативные затраты по МЗ'!$B$2:$B$132,0))</f>
        <v>114.69</v>
      </c>
      <c r="I1889" s="3">
        <f>HLOOKUP($C1889,'Параметры ПФ'!$F$3:$K$4,2,FALSE)</f>
        <v>155.04</v>
      </c>
      <c r="J1889" s="3">
        <f t="shared" si="150"/>
        <v>3670.08</v>
      </c>
      <c r="K1889" s="4">
        <f>IF(J1889&lt;'Параметры ПФ'!$N$7+0.01,'Стандартные программы'!J1889,ROUNDDOWN('Параметры ПФ'!$N$7/IF(H1889=0,I1889,IF(I1889&gt;H1889,H1889,I1889)),0)*IF(H1889=0,I1889,IF(I1889&gt;H1889,H1889,I1889)))</f>
        <v>3670.08</v>
      </c>
      <c r="L1889" s="3">
        <f t="shared" si="151"/>
        <v>47711.040000000001</v>
      </c>
      <c r="M1889" s="25">
        <f>IF(J1889&lt;'Параметры ПФ'!$N$7+0.01,E1889*F1889*G1889,ROUNDDOWN('Параметры ПФ'!$N$7/IF(H1889=0,I1889,IF(I1889&gt;H1889,H1889,I1889)),0)*G1889)</f>
        <v>416</v>
      </c>
      <c r="N1889" s="19">
        <f t="shared" si="152"/>
        <v>0</v>
      </c>
      <c r="O1889" s="66" t="b">
        <f t="shared" si="153"/>
        <v>1</v>
      </c>
      <c r="P1889" s="67">
        <f t="shared" si="154"/>
        <v>72</v>
      </c>
    </row>
    <row r="1890" spans="1:16" x14ac:dyDescent="0.45">
      <c r="A1890" s="90" t="s">
        <v>81</v>
      </c>
      <c r="B1890" s="90" t="s">
        <v>1174</v>
      </c>
      <c r="C1890" s="90" t="s">
        <v>2</v>
      </c>
      <c r="D1890" s="91">
        <v>36</v>
      </c>
      <c r="E1890" s="91">
        <v>16</v>
      </c>
      <c r="F1890" s="92">
        <v>2</v>
      </c>
      <c r="G1890" s="92">
        <v>13</v>
      </c>
      <c r="H1890" s="68">
        <f t="array" ref="H1890">INDEX('Нормативные затраты по МЗ'!$C$2:$C$132,MATCH(A1890&amp;C1890,'Нормативные затраты по МЗ'!$A$2:$A$132&amp;'Нормативные затраты по МЗ'!$B$2:$B$132,0))</f>
        <v>114.69</v>
      </c>
      <c r="I1890" s="3">
        <f>HLOOKUP($C1890,'Параметры ПФ'!$F$3:$K$4,2,FALSE)</f>
        <v>155.04</v>
      </c>
      <c r="J1890" s="3">
        <f t="shared" si="150"/>
        <v>3670.08</v>
      </c>
      <c r="K1890" s="4">
        <f>IF(J1890&lt;'Параметры ПФ'!$N$7+0.01,'Стандартные программы'!J1890,ROUNDDOWN('Параметры ПФ'!$N$7/IF(H1890=0,I1890,IF(I1890&gt;H1890,H1890,I1890)),0)*IF(H1890=0,I1890,IF(I1890&gt;H1890,H1890,I1890)))</f>
        <v>3670.08</v>
      </c>
      <c r="L1890" s="3">
        <f t="shared" si="151"/>
        <v>47711.040000000001</v>
      </c>
      <c r="M1890" s="25">
        <f>IF(J1890&lt;'Параметры ПФ'!$N$7+0.01,E1890*F1890*G1890,ROUNDDOWN('Параметры ПФ'!$N$7/IF(H1890=0,I1890,IF(I1890&gt;H1890,H1890,I1890)),0)*G1890)</f>
        <v>416</v>
      </c>
      <c r="N1890" s="19">
        <f t="shared" si="152"/>
        <v>0</v>
      </c>
      <c r="O1890" s="66" t="b">
        <f t="shared" si="153"/>
        <v>1</v>
      </c>
      <c r="P1890" s="67">
        <f t="shared" si="154"/>
        <v>72</v>
      </c>
    </row>
    <row r="1891" spans="1:16" x14ac:dyDescent="0.45">
      <c r="A1891" s="90" t="s">
        <v>81</v>
      </c>
      <c r="B1891" s="90" t="s">
        <v>1176</v>
      </c>
      <c r="C1891" s="90" t="s">
        <v>2</v>
      </c>
      <c r="D1891" s="91">
        <v>36</v>
      </c>
      <c r="E1891" s="91">
        <v>16</v>
      </c>
      <c r="F1891" s="92">
        <v>2</v>
      </c>
      <c r="G1891" s="92">
        <v>13</v>
      </c>
      <c r="H1891" s="68">
        <f t="array" ref="H1891">INDEX('Нормативные затраты по МЗ'!$C$2:$C$132,MATCH(A1891&amp;C1891,'Нормативные затраты по МЗ'!$A$2:$A$132&amp;'Нормативные затраты по МЗ'!$B$2:$B$132,0))</f>
        <v>114.69</v>
      </c>
      <c r="I1891" s="3">
        <f>HLOOKUP($C1891,'Параметры ПФ'!$F$3:$K$4,2,FALSE)</f>
        <v>155.04</v>
      </c>
      <c r="J1891" s="3">
        <f t="shared" si="150"/>
        <v>3670.08</v>
      </c>
      <c r="K1891" s="4">
        <f>IF(J1891&lt;'Параметры ПФ'!$N$7+0.01,'Стандартные программы'!J1891,ROUNDDOWN('Параметры ПФ'!$N$7/IF(H1891=0,I1891,IF(I1891&gt;H1891,H1891,I1891)),0)*IF(H1891=0,I1891,IF(I1891&gt;H1891,H1891,I1891)))</f>
        <v>3670.08</v>
      </c>
      <c r="L1891" s="3">
        <f t="shared" si="151"/>
        <v>47711.040000000001</v>
      </c>
      <c r="M1891" s="25">
        <f>IF(J1891&lt;'Параметры ПФ'!$N$7+0.01,E1891*F1891*G1891,ROUNDDOWN('Параметры ПФ'!$N$7/IF(H1891=0,I1891,IF(I1891&gt;H1891,H1891,I1891)),0)*G1891)</f>
        <v>416</v>
      </c>
      <c r="N1891" s="19">
        <f t="shared" si="152"/>
        <v>0</v>
      </c>
      <c r="O1891" s="66" t="b">
        <f t="shared" si="153"/>
        <v>1</v>
      </c>
      <c r="P1891" s="67">
        <f t="shared" si="154"/>
        <v>72</v>
      </c>
    </row>
    <row r="1892" spans="1:16" x14ac:dyDescent="0.45">
      <c r="A1892" s="90" t="s">
        <v>81</v>
      </c>
      <c r="B1892" s="90" t="s">
        <v>1178</v>
      </c>
      <c r="C1892" s="90" t="s">
        <v>2</v>
      </c>
      <c r="D1892" s="91">
        <v>36</v>
      </c>
      <c r="E1892" s="91">
        <v>16</v>
      </c>
      <c r="F1892" s="92">
        <v>2</v>
      </c>
      <c r="G1892" s="92">
        <v>13</v>
      </c>
      <c r="H1892" s="68">
        <f t="array" ref="H1892">INDEX('Нормативные затраты по МЗ'!$C$2:$C$132,MATCH(A1892&amp;C1892,'Нормативные затраты по МЗ'!$A$2:$A$132&amp;'Нормативные затраты по МЗ'!$B$2:$B$132,0))</f>
        <v>114.69</v>
      </c>
      <c r="I1892" s="3">
        <f>HLOOKUP($C1892,'Параметры ПФ'!$F$3:$K$4,2,FALSE)</f>
        <v>155.04</v>
      </c>
      <c r="J1892" s="3">
        <f t="shared" si="150"/>
        <v>3670.08</v>
      </c>
      <c r="K1892" s="4">
        <f>IF(J1892&lt;'Параметры ПФ'!$N$7+0.01,'Стандартные программы'!J1892,ROUNDDOWN('Параметры ПФ'!$N$7/IF(H1892=0,I1892,IF(I1892&gt;H1892,H1892,I1892)),0)*IF(H1892=0,I1892,IF(I1892&gt;H1892,H1892,I1892)))</f>
        <v>3670.08</v>
      </c>
      <c r="L1892" s="3">
        <f t="shared" si="151"/>
        <v>47711.040000000001</v>
      </c>
      <c r="M1892" s="25">
        <f>IF(J1892&lt;'Параметры ПФ'!$N$7+0.01,E1892*F1892*G1892,ROUNDDOWN('Параметры ПФ'!$N$7/IF(H1892=0,I1892,IF(I1892&gt;H1892,H1892,I1892)),0)*G1892)</f>
        <v>416</v>
      </c>
      <c r="N1892" s="19">
        <f t="shared" si="152"/>
        <v>0</v>
      </c>
      <c r="O1892" s="66" t="b">
        <f t="shared" si="153"/>
        <v>1</v>
      </c>
      <c r="P1892" s="67">
        <f t="shared" si="154"/>
        <v>72</v>
      </c>
    </row>
    <row r="1893" spans="1:16" x14ac:dyDescent="0.45">
      <c r="A1893" s="90" t="s">
        <v>81</v>
      </c>
      <c r="B1893" s="90" t="s">
        <v>1180</v>
      </c>
      <c r="C1893" s="90" t="s">
        <v>2</v>
      </c>
      <c r="D1893" s="91">
        <v>36</v>
      </c>
      <c r="E1893" s="91">
        <v>16</v>
      </c>
      <c r="F1893" s="92">
        <v>2</v>
      </c>
      <c r="G1893" s="92">
        <v>13</v>
      </c>
      <c r="H1893" s="68">
        <f t="array" ref="H1893">INDEX('Нормативные затраты по МЗ'!$C$2:$C$132,MATCH(A1893&amp;C1893,'Нормативные затраты по МЗ'!$A$2:$A$132&amp;'Нормативные затраты по МЗ'!$B$2:$B$132,0))</f>
        <v>114.69</v>
      </c>
      <c r="I1893" s="3">
        <f>HLOOKUP($C1893,'Параметры ПФ'!$F$3:$K$4,2,FALSE)</f>
        <v>155.04</v>
      </c>
      <c r="J1893" s="3">
        <f t="shared" si="150"/>
        <v>3670.08</v>
      </c>
      <c r="K1893" s="4">
        <f>IF(J1893&lt;'Параметры ПФ'!$N$7+0.01,'Стандартные программы'!J1893,ROUNDDOWN('Параметры ПФ'!$N$7/IF(H1893=0,I1893,IF(I1893&gt;H1893,H1893,I1893)),0)*IF(H1893=0,I1893,IF(I1893&gt;H1893,H1893,I1893)))</f>
        <v>3670.08</v>
      </c>
      <c r="L1893" s="3">
        <f t="shared" si="151"/>
        <v>47711.040000000001</v>
      </c>
      <c r="M1893" s="25">
        <f>IF(J1893&lt;'Параметры ПФ'!$N$7+0.01,E1893*F1893*G1893,ROUNDDOWN('Параметры ПФ'!$N$7/IF(H1893=0,I1893,IF(I1893&gt;H1893,H1893,I1893)),0)*G1893)</f>
        <v>416</v>
      </c>
      <c r="N1893" s="19">
        <f t="shared" si="152"/>
        <v>0</v>
      </c>
      <c r="O1893" s="66" t="b">
        <f t="shared" si="153"/>
        <v>1</v>
      </c>
      <c r="P1893" s="67">
        <f t="shared" si="154"/>
        <v>72</v>
      </c>
    </row>
    <row r="1894" spans="1:16" x14ac:dyDescent="0.45">
      <c r="A1894" s="90" t="s">
        <v>81</v>
      </c>
      <c r="B1894" s="90" t="s">
        <v>1182</v>
      </c>
      <c r="C1894" s="90" t="s">
        <v>1</v>
      </c>
      <c r="D1894" s="91">
        <v>36</v>
      </c>
      <c r="E1894" s="91">
        <v>16</v>
      </c>
      <c r="F1894" s="92">
        <v>2</v>
      </c>
      <c r="G1894" s="92">
        <v>14</v>
      </c>
      <c r="H1894" s="68">
        <f t="array" ref="H1894">INDEX('Нормативные затраты по МЗ'!$C$2:$C$132,MATCH(A1894&amp;C1894,'Нормативные затраты по МЗ'!$A$2:$A$132&amp;'Нормативные затраты по МЗ'!$B$2:$B$132,0))</f>
        <v>114.69</v>
      </c>
      <c r="I1894" s="3">
        <f>HLOOKUP($C1894,'Параметры ПФ'!$F$3:$K$4,2,FALSE)</f>
        <v>155.04</v>
      </c>
      <c r="J1894" s="3">
        <f t="shared" si="150"/>
        <v>3670.08</v>
      </c>
      <c r="K1894" s="4">
        <f>IF(J1894&lt;'Параметры ПФ'!$N$7+0.01,'Стандартные программы'!J1894,ROUNDDOWN('Параметры ПФ'!$N$7/IF(H1894=0,I1894,IF(I1894&gt;H1894,H1894,I1894)),0)*IF(H1894=0,I1894,IF(I1894&gt;H1894,H1894,I1894)))</f>
        <v>3670.08</v>
      </c>
      <c r="L1894" s="3">
        <f t="shared" si="151"/>
        <v>51381.120000000003</v>
      </c>
      <c r="M1894" s="25">
        <f>IF(J1894&lt;'Параметры ПФ'!$N$7+0.01,E1894*F1894*G1894,ROUNDDOWN('Параметры ПФ'!$N$7/IF(H1894=0,I1894,IF(I1894&gt;H1894,H1894,I1894)),0)*G1894)</f>
        <v>448</v>
      </c>
      <c r="N1894" s="19">
        <f t="shared" si="152"/>
        <v>0</v>
      </c>
      <c r="O1894" s="66" t="b">
        <f t="shared" si="153"/>
        <v>1</v>
      </c>
      <c r="P1894" s="67">
        <f t="shared" si="154"/>
        <v>72</v>
      </c>
    </row>
    <row r="1895" spans="1:16" x14ac:dyDescent="0.45">
      <c r="A1895" s="90" t="s">
        <v>81</v>
      </c>
      <c r="B1895" s="90" t="s">
        <v>1183</v>
      </c>
      <c r="C1895" s="90" t="s">
        <v>1</v>
      </c>
      <c r="D1895" s="91">
        <v>36</v>
      </c>
      <c r="E1895" s="91">
        <v>16</v>
      </c>
      <c r="F1895" s="92">
        <v>2</v>
      </c>
      <c r="G1895" s="92">
        <v>14</v>
      </c>
      <c r="H1895" s="68">
        <f t="array" ref="H1895">INDEX('Нормативные затраты по МЗ'!$C$2:$C$132,MATCH(A1895&amp;C1895,'Нормативные затраты по МЗ'!$A$2:$A$132&amp;'Нормативные затраты по МЗ'!$B$2:$B$132,0))</f>
        <v>114.69</v>
      </c>
      <c r="I1895" s="3">
        <f>HLOOKUP($C1895,'Параметры ПФ'!$F$3:$K$4,2,FALSE)</f>
        <v>155.04</v>
      </c>
      <c r="J1895" s="3">
        <f t="shared" si="150"/>
        <v>3670.08</v>
      </c>
      <c r="K1895" s="4">
        <f>IF(J1895&lt;'Параметры ПФ'!$N$7+0.01,'Стандартные программы'!J1895,ROUNDDOWN('Параметры ПФ'!$N$7/IF(H1895=0,I1895,IF(I1895&gt;H1895,H1895,I1895)),0)*IF(H1895=0,I1895,IF(I1895&gt;H1895,H1895,I1895)))</f>
        <v>3670.08</v>
      </c>
      <c r="L1895" s="3">
        <f t="shared" si="151"/>
        <v>51381.120000000003</v>
      </c>
      <c r="M1895" s="25">
        <f>IF(J1895&lt;'Параметры ПФ'!$N$7+0.01,E1895*F1895*G1895,ROUNDDOWN('Параметры ПФ'!$N$7/IF(H1895=0,I1895,IF(I1895&gt;H1895,H1895,I1895)),0)*G1895)</f>
        <v>448</v>
      </c>
      <c r="N1895" s="19">
        <f t="shared" si="152"/>
        <v>0</v>
      </c>
      <c r="O1895" s="66" t="b">
        <f t="shared" si="153"/>
        <v>1</v>
      </c>
      <c r="P1895" s="67">
        <f t="shared" si="154"/>
        <v>72</v>
      </c>
    </row>
    <row r="1896" spans="1:16" x14ac:dyDescent="0.45">
      <c r="A1896" s="90" t="s">
        <v>81</v>
      </c>
      <c r="B1896" s="90" t="s">
        <v>1184</v>
      </c>
      <c r="C1896" s="90" t="s">
        <v>1</v>
      </c>
      <c r="D1896" s="91">
        <v>36</v>
      </c>
      <c r="E1896" s="91">
        <v>16</v>
      </c>
      <c r="F1896" s="92">
        <v>2</v>
      </c>
      <c r="G1896" s="92">
        <v>14</v>
      </c>
      <c r="H1896" s="68">
        <f t="array" ref="H1896">INDEX('Нормативные затраты по МЗ'!$C$2:$C$132,MATCH(A1896&amp;C1896,'Нормативные затраты по МЗ'!$A$2:$A$132&amp;'Нормативные затраты по МЗ'!$B$2:$B$132,0))</f>
        <v>114.69</v>
      </c>
      <c r="I1896" s="3">
        <f>HLOOKUP($C1896,'Параметры ПФ'!$F$3:$K$4,2,FALSE)</f>
        <v>155.04</v>
      </c>
      <c r="J1896" s="3">
        <f t="shared" si="150"/>
        <v>3670.08</v>
      </c>
      <c r="K1896" s="4">
        <f>IF(J1896&lt;'Параметры ПФ'!$N$7+0.01,'Стандартные программы'!J1896,ROUNDDOWN('Параметры ПФ'!$N$7/IF(H1896=0,I1896,IF(I1896&gt;H1896,H1896,I1896)),0)*IF(H1896=0,I1896,IF(I1896&gt;H1896,H1896,I1896)))</f>
        <v>3670.08</v>
      </c>
      <c r="L1896" s="3">
        <f t="shared" si="151"/>
        <v>51381.120000000003</v>
      </c>
      <c r="M1896" s="25">
        <f>IF(J1896&lt;'Параметры ПФ'!$N$7+0.01,E1896*F1896*G1896,ROUNDDOWN('Параметры ПФ'!$N$7/IF(H1896=0,I1896,IF(I1896&gt;H1896,H1896,I1896)),0)*G1896)</f>
        <v>448</v>
      </c>
      <c r="N1896" s="19">
        <f t="shared" si="152"/>
        <v>0</v>
      </c>
      <c r="O1896" s="66" t="b">
        <f t="shared" si="153"/>
        <v>1</v>
      </c>
      <c r="P1896" s="67">
        <f t="shared" si="154"/>
        <v>72</v>
      </c>
    </row>
    <row r="1897" spans="1:16" x14ac:dyDescent="0.45">
      <c r="A1897" s="90" t="s">
        <v>81</v>
      </c>
      <c r="B1897" s="90" t="s">
        <v>1186</v>
      </c>
      <c r="C1897" s="90" t="s">
        <v>1</v>
      </c>
      <c r="D1897" s="91">
        <v>36</v>
      </c>
      <c r="E1897" s="91">
        <v>16</v>
      </c>
      <c r="F1897" s="92">
        <v>2</v>
      </c>
      <c r="G1897" s="92">
        <v>14</v>
      </c>
      <c r="H1897" s="68">
        <f t="array" ref="H1897">INDEX('Нормативные затраты по МЗ'!$C$2:$C$132,MATCH(A1897&amp;C1897,'Нормативные затраты по МЗ'!$A$2:$A$132&amp;'Нормативные затраты по МЗ'!$B$2:$B$132,0))</f>
        <v>114.69</v>
      </c>
      <c r="I1897" s="3">
        <f>HLOOKUP($C1897,'Параметры ПФ'!$F$3:$K$4,2,FALSE)</f>
        <v>155.04</v>
      </c>
      <c r="J1897" s="3">
        <f t="shared" si="150"/>
        <v>3670.08</v>
      </c>
      <c r="K1897" s="4">
        <f>IF(J1897&lt;'Параметры ПФ'!$N$7+0.01,'Стандартные программы'!J1897,ROUNDDOWN('Параметры ПФ'!$N$7/IF(H1897=0,I1897,IF(I1897&gt;H1897,H1897,I1897)),0)*IF(H1897=0,I1897,IF(I1897&gt;H1897,H1897,I1897)))</f>
        <v>3670.08</v>
      </c>
      <c r="L1897" s="3">
        <f t="shared" si="151"/>
        <v>51381.120000000003</v>
      </c>
      <c r="M1897" s="25">
        <f>IF(J1897&lt;'Параметры ПФ'!$N$7+0.01,E1897*F1897*G1897,ROUNDDOWN('Параметры ПФ'!$N$7/IF(H1897=0,I1897,IF(I1897&gt;H1897,H1897,I1897)),0)*G1897)</f>
        <v>448</v>
      </c>
      <c r="N1897" s="19">
        <f t="shared" si="152"/>
        <v>0</v>
      </c>
      <c r="O1897" s="66" t="b">
        <f t="shared" si="153"/>
        <v>1</v>
      </c>
      <c r="P1897" s="67">
        <f t="shared" si="154"/>
        <v>72</v>
      </c>
    </row>
    <row r="1898" spans="1:16" x14ac:dyDescent="0.45">
      <c r="A1898" s="90" t="s">
        <v>81</v>
      </c>
      <c r="B1898" s="90" t="s">
        <v>1188</v>
      </c>
      <c r="C1898" s="90" t="s">
        <v>1</v>
      </c>
      <c r="D1898" s="91">
        <v>36</v>
      </c>
      <c r="E1898" s="91">
        <v>16</v>
      </c>
      <c r="F1898" s="92">
        <v>2</v>
      </c>
      <c r="G1898" s="92">
        <v>14</v>
      </c>
      <c r="H1898" s="68">
        <f t="array" ref="H1898">INDEX('Нормативные затраты по МЗ'!$C$2:$C$132,MATCH(A1898&amp;C1898,'Нормативные затраты по МЗ'!$A$2:$A$132&amp;'Нормативные затраты по МЗ'!$B$2:$B$132,0))</f>
        <v>114.69</v>
      </c>
      <c r="I1898" s="3">
        <f>HLOOKUP($C1898,'Параметры ПФ'!$F$3:$K$4,2,FALSE)</f>
        <v>155.04</v>
      </c>
      <c r="J1898" s="3">
        <f t="shared" si="150"/>
        <v>3670.08</v>
      </c>
      <c r="K1898" s="4">
        <f>IF(J1898&lt;'Параметры ПФ'!$N$7+0.01,'Стандартные программы'!J1898,ROUNDDOWN('Параметры ПФ'!$N$7/IF(H1898=0,I1898,IF(I1898&gt;H1898,H1898,I1898)),0)*IF(H1898=0,I1898,IF(I1898&gt;H1898,H1898,I1898)))</f>
        <v>3670.08</v>
      </c>
      <c r="L1898" s="3">
        <f t="shared" si="151"/>
        <v>51381.120000000003</v>
      </c>
      <c r="M1898" s="25">
        <f>IF(J1898&lt;'Параметры ПФ'!$N$7+0.01,E1898*F1898*G1898,ROUNDDOWN('Параметры ПФ'!$N$7/IF(H1898=0,I1898,IF(I1898&gt;H1898,H1898,I1898)),0)*G1898)</f>
        <v>448</v>
      </c>
      <c r="N1898" s="19">
        <f t="shared" si="152"/>
        <v>0</v>
      </c>
      <c r="O1898" s="66" t="b">
        <f t="shared" si="153"/>
        <v>1</v>
      </c>
      <c r="P1898" s="67">
        <f t="shared" si="154"/>
        <v>72</v>
      </c>
    </row>
    <row r="1899" spans="1:16" x14ac:dyDescent="0.45">
      <c r="A1899" s="90" t="s">
        <v>81</v>
      </c>
      <c r="B1899" s="90" t="s">
        <v>1190</v>
      </c>
      <c r="C1899" s="90" t="s">
        <v>1</v>
      </c>
      <c r="D1899" s="91">
        <v>36</v>
      </c>
      <c r="E1899" s="91">
        <v>16</v>
      </c>
      <c r="F1899" s="92">
        <v>2</v>
      </c>
      <c r="G1899" s="92">
        <v>14</v>
      </c>
      <c r="H1899" s="68">
        <f t="array" ref="H1899">INDEX('Нормативные затраты по МЗ'!$C$2:$C$132,MATCH(A1899&amp;C1899,'Нормативные затраты по МЗ'!$A$2:$A$132&amp;'Нормативные затраты по МЗ'!$B$2:$B$132,0))</f>
        <v>114.69</v>
      </c>
      <c r="I1899" s="3">
        <f>HLOOKUP($C1899,'Параметры ПФ'!$F$3:$K$4,2,FALSE)</f>
        <v>155.04</v>
      </c>
      <c r="J1899" s="3">
        <f t="shared" si="150"/>
        <v>3670.08</v>
      </c>
      <c r="K1899" s="4">
        <f>IF(J1899&lt;'Параметры ПФ'!$N$7+0.01,'Стандартные программы'!J1899,ROUNDDOWN('Параметры ПФ'!$N$7/IF(H1899=0,I1899,IF(I1899&gt;H1899,H1899,I1899)),0)*IF(H1899=0,I1899,IF(I1899&gt;H1899,H1899,I1899)))</f>
        <v>3670.08</v>
      </c>
      <c r="L1899" s="3">
        <f t="shared" si="151"/>
        <v>51381.120000000003</v>
      </c>
      <c r="M1899" s="25">
        <f>IF(J1899&lt;'Параметры ПФ'!$N$7+0.01,E1899*F1899*G1899,ROUNDDOWN('Параметры ПФ'!$N$7/IF(H1899=0,I1899,IF(I1899&gt;H1899,H1899,I1899)),0)*G1899)</f>
        <v>448</v>
      </c>
      <c r="N1899" s="19">
        <f t="shared" si="152"/>
        <v>0</v>
      </c>
      <c r="O1899" s="66" t="b">
        <f t="shared" si="153"/>
        <v>1</v>
      </c>
      <c r="P1899" s="67">
        <f t="shared" si="154"/>
        <v>72</v>
      </c>
    </row>
    <row r="1900" spans="1:16" x14ac:dyDescent="0.45">
      <c r="A1900" s="90" t="s">
        <v>81</v>
      </c>
      <c r="B1900" s="90" t="s">
        <v>1192</v>
      </c>
      <c r="C1900" s="90" t="s">
        <v>1</v>
      </c>
      <c r="D1900" s="91">
        <v>36</v>
      </c>
      <c r="E1900" s="91">
        <v>16</v>
      </c>
      <c r="F1900" s="92">
        <v>2</v>
      </c>
      <c r="G1900" s="92">
        <v>14</v>
      </c>
      <c r="H1900" s="68">
        <f t="array" ref="H1900">INDEX('Нормативные затраты по МЗ'!$C$2:$C$132,MATCH(A1900&amp;C1900,'Нормативные затраты по МЗ'!$A$2:$A$132&amp;'Нормативные затраты по МЗ'!$B$2:$B$132,0))</f>
        <v>114.69</v>
      </c>
      <c r="I1900" s="3">
        <f>HLOOKUP($C1900,'Параметры ПФ'!$F$3:$K$4,2,FALSE)</f>
        <v>155.04</v>
      </c>
      <c r="J1900" s="3">
        <f t="shared" si="150"/>
        <v>3670.08</v>
      </c>
      <c r="K1900" s="4">
        <f>IF(J1900&lt;'Параметры ПФ'!$N$7+0.01,'Стандартные программы'!J1900,ROUNDDOWN('Параметры ПФ'!$N$7/IF(H1900=0,I1900,IF(I1900&gt;H1900,H1900,I1900)),0)*IF(H1900=0,I1900,IF(I1900&gt;H1900,H1900,I1900)))</f>
        <v>3670.08</v>
      </c>
      <c r="L1900" s="3">
        <f t="shared" si="151"/>
        <v>51381.120000000003</v>
      </c>
      <c r="M1900" s="25">
        <f>IF(J1900&lt;'Параметры ПФ'!$N$7+0.01,E1900*F1900*G1900,ROUNDDOWN('Параметры ПФ'!$N$7/IF(H1900=0,I1900,IF(I1900&gt;H1900,H1900,I1900)),0)*G1900)</f>
        <v>448</v>
      </c>
      <c r="N1900" s="19">
        <f t="shared" si="152"/>
        <v>0</v>
      </c>
      <c r="O1900" s="66" t="b">
        <f t="shared" si="153"/>
        <v>1</v>
      </c>
      <c r="P1900" s="67">
        <f t="shared" si="154"/>
        <v>72</v>
      </c>
    </row>
    <row r="1901" spans="1:16" x14ac:dyDescent="0.45">
      <c r="A1901" s="90" t="s">
        <v>81</v>
      </c>
      <c r="B1901" s="90" t="s">
        <v>1194</v>
      </c>
      <c r="C1901" s="90" t="s">
        <v>1</v>
      </c>
      <c r="D1901" s="91">
        <v>36</v>
      </c>
      <c r="E1901" s="91">
        <v>16</v>
      </c>
      <c r="F1901" s="92">
        <v>2</v>
      </c>
      <c r="G1901" s="92">
        <v>14</v>
      </c>
      <c r="H1901" s="68">
        <f t="array" ref="H1901">INDEX('Нормативные затраты по МЗ'!$C$2:$C$132,MATCH(A1901&amp;C1901,'Нормативные затраты по МЗ'!$A$2:$A$132&amp;'Нормативные затраты по МЗ'!$B$2:$B$132,0))</f>
        <v>114.69</v>
      </c>
      <c r="I1901" s="3">
        <f>HLOOKUP($C1901,'Параметры ПФ'!$F$3:$K$4,2,FALSE)</f>
        <v>155.04</v>
      </c>
      <c r="J1901" s="3">
        <f t="shared" si="150"/>
        <v>3670.08</v>
      </c>
      <c r="K1901" s="4">
        <f>IF(J1901&lt;'Параметры ПФ'!$N$7+0.01,'Стандартные программы'!J1901,ROUNDDOWN('Параметры ПФ'!$N$7/IF(H1901=0,I1901,IF(I1901&gt;H1901,H1901,I1901)),0)*IF(H1901=0,I1901,IF(I1901&gt;H1901,H1901,I1901)))</f>
        <v>3670.08</v>
      </c>
      <c r="L1901" s="3">
        <f t="shared" si="151"/>
        <v>51381.120000000003</v>
      </c>
      <c r="M1901" s="25">
        <f>IF(J1901&lt;'Параметры ПФ'!$N$7+0.01,E1901*F1901*G1901,ROUNDDOWN('Параметры ПФ'!$N$7/IF(H1901=0,I1901,IF(I1901&gt;H1901,H1901,I1901)),0)*G1901)</f>
        <v>448</v>
      </c>
      <c r="N1901" s="19">
        <f t="shared" si="152"/>
        <v>0</v>
      </c>
      <c r="O1901" s="66" t="b">
        <f t="shared" si="153"/>
        <v>1</v>
      </c>
      <c r="P1901" s="67">
        <f t="shared" si="154"/>
        <v>72</v>
      </c>
    </row>
    <row r="1902" spans="1:16" x14ac:dyDescent="0.45">
      <c r="A1902" s="90" t="s">
        <v>81</v>
      </c>
      <c r="B1902" s="90" t="s">
        <v>1196</v>
      </c>
      <c r="C1902" s="90" t="s">
        <v>1</v>
      </c>
      <c r="D1902" s="91">
        <v>36</v>
      </c>
      <c r="E1902" s="91">
        <v>16</v>
      </c>
      <c r="F1902" s="92">
        <v>2</v>
      </c>
      <c r="G1902" s="92">
        <v>14</v>
      </c>
      <c r="H1902" s="68">
        <f t="array" ref="H1902">INDEX('Нормативные затраты по МЗ'!$C$2:$C$132,MATCH(A1902&amp;C1902,'Нормативные затраты по МЗ'!$A$2:$A$132&amp;'Нормативные затраты по МЗ'!$B$2:$B$132,0))</f>
        <v>114.69</v>
      </c>
      <c r="I1902" s="3">
        <f>HLOOKUP($C1902,'Параметры ПФ'!$F$3:$K$4,2,FALSE)</f>
        <v>155.04</v>
      </c>
      <c r="J1902" s="3">
        <f t="shared" si="150"/>
        <v>3670.08</v>
      </c>
      <c r="K1902" s="4">
        <f>IF(J1902&lt;'Параметры ПФ'!$N$7+0.01,'Стандартные программы'!J1902,ROUNDDOWN('Параметры ПФ'!$N$7/IF(H1902=0,I1902,IF(I1902&gt;H1902,H1902,I1902)),0)*IF(H1902=0,I1902,IF(I1902&gt;H1902,H1902,I1902)))</f>
        <v>3670.08</v>
      </c>
      <c r="L1902" s="3">
        <f t="shared" si="151"/>
        <v>51381.120000000003</v>
      </c>
      <c r="M1902" s="25">
        <f>IF(J1902&lt;'Параметры ПФ'!$N$7+0.01,E1902*F1902*G1902,ROUNDDOWN('Параметры ПФ'!$N$7/IF(H1902=0,I1902,IF(I1902&gt;H1902,H1902,I1902)),0)*G1902)</f>
        <v>448</v>
      </c>
      <c r="N1902" s="19">
        <f t="shared" si="152"/>
        <v>0</v>
      </c>
      <c r="O1902" s="66" t="b">
        <f t="shared" si="153"/>
        <v>1</v>
      </c>
      <c r="P1902" s="67">
        <f t="shared" si="154"/>
        <v>72</v>
      </c>
    </row>
    <row r="1903" spans="1:16" x14ac:dyDescent="0.45">
      <c r="A1903" s="90" t="s">
        <v>81</v>
      </c>
      <c r="B1903" s="90" t="s">
        <v>1198</v>
      </c>
      <c r="C1903" s="90" t="s">
        <v>1</v>
      </c>
      <c r="D1903" s="91">
        <v>36</v>
      </c>
      <c r="E1903" s="91">
        <v>16</v>
      </c>
      <c r="F1903" s="92">
        <v>2</v>
      </c>
      <c r="G1903" s="92">
        <v>14</v>
      </c>
      <c r="H1903" s="68">
        <f t="array" ref="H1903">INDEX('Нормативные затраты по МЗ'!$C$2:$C$132,MATCH(A1903&amp;C1903,'Нормативные затраты по МЗ'!$A$2:$A$132&amp;'Нормативные затраты по МЗ'!$B$2:$B$132,0))</f>
        <v>114.69</v>
      </c>
      <c r="I1903" s="3">
        <f>HLOOKUP($C1903,'Параметры ПФ'!$F$3:$K$4,2,FALSE)</f>
        <v>155.04</v>
      </c>
      <c r="J1903" s="3">
        <f t="shared" si="150"/>
        <v>3670.08</v>
      </c>
      <c r="K1903" s="4">
        <f>IF(J1903&lt;'Параметры ПФ'!$N$7+0.01,'Стандартные программы'!J1903,ROUNDDOWN('Параметры ПФ'!$N$7/IF(H1903=0,I1903,IF(I1903&gt;H1903,H1903,I1903)),0)*IF(H1903=0,I1903,IF(I1903&gt;H1903,H1903,I1903)))</f>
        <v>3670.08</v>
      </c>
      <c r="L1903" s="3">
        <f t="shared" si="151"/>
        <v>51381.120000000003</v>
      </c>
      <c r="M1903" s="25">
        <f>IF(J1903&lt;'Параметры ПФ'!$N$7+0.01,E1903*F1903*G1903,ROUNDDOWN('Параметры ПФ'!$N$7/IF(H1903=0,I1903,IF(I1903&gt;H1903,H1903,I1903)),0)*G1903)</f>
        <v>448</v>
      </c>
      <c r="N1903" s="19">
        <f t="shared" si="152"/>
        <v>0</v>
      </c>
      <c r="O1903" s="66" t="b">
        <f t="shared" si="153"/>
        <v>1</v>
      </c>
      <c r="P1903" s="67">
        <f t="shared" si="154"/>
        <v>72</v>
      </c>
    </row>
    <row r="1904" spans="1:16" x14ac:dyDescent="0.45">
      <c r="A1904" s="90" t="s">
        <v>81</v>
      </c>
      <c r="B1904" s="90" t="s">
        <v>1200</v>
      </c>
      <c r="C1904" s="90" t="s">
        <v>1</v>
      </c>
      <c r="D1904" s="91">
        <v>36</v>
      </c>
      <c r="E1904" s="91">
        <v>16</v>
      </c>
      <c r="F1904" s="92">
        <v>2</v>
      </c>
      <c r="G1904" s="92">
        <v>14</v>
      </c>
      <c r="H1904" s="68">
        <f t="array" ref="H1904">INDEX('Нормативные затраты по МЗ'!$C$2:$C$132,MATCH(A1904&amp;C1904,'Нормативные затраты по МЗ'!$A$2:$A$132&amp;'Нормативные затраты по МЗ'!$B$2:$B$132,0))</f>
        <v>114.69</v>
      </c>
      <c r="I1904" s="3">
        <f>HLOOKUP($C1904,'Параметры ПФ'!$F$3:$K$4,2,FALSE)</f>
        <v>155.04</v>
      </c>
      <c r="J1904" s="3">
        <f t="shared" si="150"/>
        <v>3670.08</v>
      </c>
      <c r="K1904" s="4">
        <f>IF(J1904&lt;'Параметры ПФ'!$N$7+0.01,'Стандартные программы'!J1904,ROUNDDOWN('Параметры ПФ'!$N$7/IF(H1904=0,I1904,IF(I1904&gt;H1904,H1904,I1904)),0)*IF(H1904=0,I1904,IF(I1904&gt;H1904,H1904,I1904)))</f>
        <v>3670.08</v>
      </c>
      <c r="L1904" s="3">
        <f t="shared" si="151"/>
        <v>51381.120000000003</v>
      </c>
      <c r="M1904" s="25">
        <f>IF(J1904&lt;'Параметры ПФ'!$N$7+0.01,E1904*F1904*G1904,ROUNDDOWN('Параметры ПФ'!$N$7/IF(H1904=0,I1904,IF(I1904&gt;H1904,H1904,I1904)),0)*G1904)</f>
        <v>448</v>
      </c>
      <c r="N1904" s="19">
        <f t="shared" si="152"/>
        <v>0</v>
      </c>
      <c r="O1904" s="66" t="b">
        <f t="shared" si="153"/>
        <v>1</v>
      </c>
      <c r="P1904" s="67">
        <f t="shared" si="154"/>
        <v>72</v>
      </c>
    </row>
    <row r="1905" spans="1:16" x14ac:dyDescent="0.45">
      <c r="A1905" s="90" t="s">
        <v>81</v>
      </c>
      <c r="B1905" s="90" t="s">
        <v>1202</v>
      </c>
      <c r="C1905" s="90" t="s">
        <v>1</v>
      </c>
      <c r="D1905" s="91">
        <v>36</v>
      </c>
      <c r="E1905" s="91">
        <v>16</v>
      </c>
      <c r="F1905" s="92">
        <v>2</v>
      </c>
      <c r="G1905" s="92">
        <v>14</v>
      </c>
      <c r="H1905" s="68">
        <f t="array" ref="H1905">INDEX('Нормативные затраты по МЗ'!$C$2:$C$132,MATCH(A1905&amp;C1905,'Нормативные затраты по МЗ'!$A$2:$A$132&amp;'Нормативные затраты по МЗ'!$B$2:$B$132,0))</f>
        <v>114.69</v>
      </c>
      <c r="I1905" s="3">
        <f>HLOOKUP($C1905,'Параметры ПФ'!$F$3:$K$4,2,FALSE)</f>
        <v>155.04</v>
      </c>
      <c r="J1905" s="3">
        <f t="shared" si="150"/>
        <v>3670.08</v>
      </c>
      <c r="K1905" s="4">
        <f>IF(J1905&lt;'Параметры ПФ'!$N$7+0.01,'Стандартные программы'!J1905,ROUNDDOWN('Параметры ПФ'!$N$7/IF(H1905=0,I1905,IF(I1905&gt;H1905,H1905,I1905)),0)*IF(H1905=0,I1905,IF(I1905&gt;H1905,H1905,I1905)))</f>
        <v>3670.08</v>
      </c>
      <c r="L1905" s="3">
        <f t="shared" si="151"/>
        <v>51381.120000000003</v>
      </c>
      <c r="M1905" s="25">
        <f>IF(J1905&lt;'Параметры ПФ'!$N$7+0.01,E1905*F1905*G1905,ROUNDDOWN('Параметры ПФ'!$N$7/IF(H1905=0,I1905,IF(I1905&gt;H1905,H1905,I1905)),0)*G1905)</f>
        <v>448</v>
      </c>
      <c r="N1905" s="19">
        <f t="shared" si="152"/>
        <v>0</v>
      </c>
      <c r="O1905" s="66" t="b">
        <f t="shared" si="153"/>
        <v>1</v>
      </c>
      <c r="P1905" s="67">
        <f t="shared" si="154"/>
        <v>72</v>
      </c>
    </row>
    <row r="1906" spans="1:16" x14ac:dyDescent="0.45">
      <c r="A1906" s="90" t="s">
        <v>81</v>
      </c>
      <c r="B1906" s="90" t="s">
        <v>1204</v>
      </c>
      <c r="C1906" s="90" t="s">
        <v>1</v>
      </c>
      <c r="D1906" s="91">
        <v>36</v>
      </c>
      <c r="E1906" s="91">
        <v>16</v>
      </c>
      <c r="F1906" s="92">
        <v>2</v>
      </c>
      <c r="G1906" s="92">
        <v>14</v>
      </c>
      <c r="H1906" s="68">
        <f t="array" ref="H1906">INDEX('Нормативные затраты по МЗ'!$C$2:$C$132,MATCH(A1906&amp;C1906,'Нормативные затраты по МЗ'!$A$2:$A$132&amp;'Нормативные затраты по МЗ'!$B$2:$B$132,0))</f>
        <v>114.69</v>
      </c>
      <c r="I1906" s="3">
        <f>HLOOKUP($C1906,'Параметры ПФ'!$F$3:$K$4,2,FALSE)</f>
        <v>155.04</v>
      </c>
      <c r="J1906" s="3">
        <f t="shared" si="150"/>
        <v>3670.08</v>
      </c>
      <c r="K1906" s="4">
        <f>IF(J1906&lt;'Параметры ПФ'!$N$7+0.01,'Стандартные программы'!J1906,ROUNDDOWN('Параметры ПФ'!$N$7/IF(H1906=0,I1906,IF(I1906&gt;H1906,H1906,I1906)),0)*IF(H1906=0,I1906,IF(I1906&gt;H1906,H1906,I1906)))</f>
        <v>3670.08</v>
      </c>
      <c r="L1906" s="3">
        <f t="shared" si="151"/>
        <v>51381.120000000003</v>
      </c>
      <c r="M1906" s="25">
        <f>IF(J1906&lt;'Параметры ПФ'!$N$7+0.01,E1906*F1906*G1906,ROUNDDOWN('Параметры ПФ'!$N$7/IF(H1906=0,I1906,IF(I1906&gt;H1906,H1906,I1906)),0)*G1906)</f>
        <v>448</v>
      </c>
      <c r="N1906" s="19">
        <f t="shared" si="152"/>
        <v>0</v>
      </c>
      <c r="O1906" s="66" t="b">
        <f t="shared" si="153"/>
        <v>1</v>
      </c>
      <c r="P1906" s="67">
        <f t="shared" si="154"/>
        <v>72</v>
      </c>
    </row>
    <row r="1907" spans="1:16" x14ac:dyDescent="0.45">
      <c r="A1907" s="90" t="s">
        <v>81</v>
      </c>
      <c r="B1907" s="90" t="s">
        <v>1206</v>
      </c>
      <c r="C1907" s="90" t="s">
        <v>1</v>
      </c>
      <c r="D1907" s="91">
        <v>36</v>
      </c>
      <c r="E1907" s="91">
        <v>16</v>
      </c>
      <c r="F1907" s="92">
        <v>2</v>
      </c>
      <c r="G1907" s="92">
        <v>14</v>
      </c>
      <c r="H1907" s="68">
        <f t="array" ref="H1907">INDEX('Нормативные затраты по МЗ'!$C$2:$C$132,MATCH(A1907&amp;C1907,'Нормативные затраты по МЗ'!$A$2:$A$132&amp;'Нормативные затраты по МЗ'!$B$2:$B$132,0))</f>
        <v>114.69</v>
      </c>
      <c r="I1907" s="3">
        <f>HLOOKUP($C1907,'Параметры ПФ'!$F$3:$K$4,2,FALSE)</f>
        <v>155.04</v>
      </c>
      <c r="J1907" s="3">
        <f t="shared" si="150"/>
        <v>3670.08</v>
      </c>
      <c r="K1907" s="4">
        <f>IF(J1907&lt;'Параметры ПФ'!$N$7+0.01,'Стандартные программы'!J1907,ROUNDDOWN('Параметры ПФ'!$N$7/IF(H1907=0,I1907,IF(I1907&gt;H1907,H1907,I1907)),0)*IF(H1907=0,I1907,IF(I1907&gt;H1907,H1907,I1907)))</f>
        <v>3670.08</v>
      </c>
      <c r="L1907" s="3">
        <f t="shared" si="151"/>
        <v>51381.120000000003</v>
      </c>
      <c r="M1907" s="25">
        <f>IF(J1907&lt;'Параметры ПФ'!$N$7+0.01,E1907*F1907*G1907,ROUNDDOWN('Параметры ПФ'!$N$7/IF(H1907=0,I1907,IF(I1907&gt;H1907,H1907,I1907)),0)*G1907)</f>
        <v>448</v>
      </c>
      <c r="N1907" s="19">
        <f t="shared" si="152"/>
        <v>0</v>
      </c>
      <c r="O1907" s="66" t="b">
        <f t="shared" si="153"/>
        <v>1</v>
      </c>
      <c r="P1907" s="67">
        <f t="shared" si="154"/>
        <v>72</v>
      </c>
    </row>
    <row r="1908" spans="1:16" x14ac:dyDescent="0.45">
      <c r="A1908" s="90" t="s">
        <v>81</v>
      </c>
      <c r="B1908" s="90" t="s">
        <v>1208</v>
      </c>
      <c r="C1908" s="90" t="s">
        <v>1</v>
      </c>
      <c r="D1908" s="91">
        <v>36</v>
      </c>
      <c r="E1908" s="91">
        <v>16</v>
      </c>
      <c r="F1908" s="92">
        <v>2</v>
      </c>
      <c r="G1908" s="92">
        <v>14</v>
      </c>
      <c r="H1908" s="68">
        <f t="array" ref="H1908">INDEX('Нормативные затраты по МЗ'!$C$2:$C$132,MATCH(A1908&amp;C1908,'Нормативные затраты по МЗ'!$A$2:$A$132&amp;'Нормативные затраты по МЗ'!$B$2:$B$132,0))</f>
        <v>114.69</v>
      </c>
      <c r="I1908" s="3">
        <f>HLOOKUP($C1908,'Параметры ПФ'!$F$3:$K$4,2,FALSE)</f>
        <v>155.04</v>
      </c>
      <c r="J1908" s="3">
        <f t="shared" si="150"/>
        <v>3670.08</v>
      </c>
      <c r="K1908" s="4">
        <f>IF(J1908&lt;'Параметры ПФ'!$N$7+0.01,'Стандартные программы'!J1908,ROUNDDOWN('Параметры ПФ'!$N$7/IF(H1908=0,I1908,IF(I1908&gt;H1908,H1908,I1908)),0)*IF(H1908=0,I1908,IF(I1908&gt;H1908,H1908,I1908)))</f>
        <v>3670.08</v>
      </c>
      <c r="L1908" s="3">
        <f t="shared" si="151"/>
        <v>51381.120000000003</v>
      </c>
      <c r="M1908" s="25">
        <f>IF(J1908&lt;'Параметры ПФ'!$N$7+0.01,E1908*F1908*G1908,ROUNDDOWN('Параметры ПФ'!$N$7/IF(H1908=0,I1908,IF(I1908&gt;H1908,H1908,I1908)),0)*G1908)</f>
        <v>448</v>
      </c>
      <c r="N1908" s="19">
        <f t="shared" si="152"/>
        <v>0</v>
      </c>
      <c r="O1908" s="66" t="b">
        <f t="shared" si="153"/>
        <v>1</v>
      </c>
      <c r="P1908" s="67">
        <f t="shared" si="154"/>
        <v>72</v>
      </c>
    </row>
    <row r="1909" spans="1:16" x14ac:dyDescent="0.45">
      <c r="A1909" s="90" t="s">
        <v>81</v>
      </c>
      <c r="B1909" s="90" t="s">
        <v>1210</v>
      </c>
      <c r="C1909" s="90" t="s">
        <v>1</v>
      </c>
      <c r="D1909" s="91">
        <v>36</v>
      </c>
      <c r="E1909" s="91">
        <v>16</v>
      </c>
      <c r="F1909" s="92">
        <v>2</v>
      </c>
      <c r="G1909" s="92">
        <v>14</v>
      </c>
      <c r="H1909" s="68">
        <f t="array" ref="H1909">INDEX('Нормативные затраты по МЗ'!$C$2:$C$132,MATCH(A1909&amp;C1909,'Нормативные затраты по МЗ'!$A$2:$A$132&amp;'Нормативные затраты по МЗ'!$B$2:$B$132,0))</f>
        <v>114.69</v>
      </c>
      <c r="I1909" s="3">
        <f>HLOOKUP($C1909,'Параметры ПФ'!$F$3:$K$4,2,FALSE)</f>
        <v>155.04</v>
      </c>
      <c r="J1909" s="3">
        <f t="shared" si="150"/>
        <v>3670.08</v>
      </c>
      <c r="K1909" s="4">
        <f>IF(J1909&lt;'Параметры ПФ'!$N$7+0.01,'Стандартные программы'!J1909,ROUNDDOWN('Параметры ПФ'!$N$7/IF(H1909=0,I1909,IF(I1909&gt;H1909,H1909,I1909)),0)*IF(H1909=0,I1909,IF(I1909&gt;H1909,H1909,I1909)))</f>
        <v>3670.08</v>
      </c>
      <c r="L1909" s="3">
        <f t="shared" si="151"/>
        <v>51381.120000000003</v>
      </c>
      <c r="M1909" s="25">
        <f>IF(J1909&lt;'Параметры ПФ'!$N$7+0.01,E1909*F1909*G1909,ROUNDDOWN('Параметры ПФ'!$N$7/IF(H1909=0,I1909,IF(I1909&gt;H1909,H1909,I1909)),0)*G1909)</f>
        <v>448</v>
      </c>
      <c r="N1909" s="19">
        <f t="shared" si="152"/>
        <v>0</v>
      </c>
      <c r="O1909" s="66" t="b">
        <f t="shared" si="153"/>
        <v>1</v>
      </c>
      <c r="P1909" s="67">
        <f t="shared" si="154"/>
        <v>72</v>
      </c>
    </row>
    <row r="1910" spans="1:16" x14ac:dyDescent="0.45">
      <c r="A1910" s="90" t="s">
        <v>81</v>
      </c>
      <c r="B1910" s="90" t="s">
        <v>1212</v>
      </c>
      <c r="C1910" s="90" t="s">
        <v>1</v>
      </c>
      <c r="D1910" s="91">
        <v>36</v>
      </c>
      <c r="E1910" s="91">
        <v>16</v>
      </c>
      <c r="F1910" s="92">
        <v>2</v>
      </c>
      <c r="G1910" s="92">
        <v>14</v>
      </c>
      <c r="H1910" s="68">
        <f t="array" ref="H1910">INDEX('Нормативные затраты по МЗ'!$C$2:$C$132,MATCH(A1910&amp;C1910,'Нормативные затраты по МЗ'!$A$2:$A$132&amp;'Нормативные затраты по МЗ'!$B$2:$B$132,0))</f>
        <v>114.69</v>
      </c>
      <c r="I1910" s="3">
        <f>HLOOKUP($C1910,'Параметры ПФ'!$F$3:$K$4,2,FALSE)</f>
        <v>155.04</v>
      </c>
      <c r="J1910" s="3">
        <f t="shared" si="150"/>
        <v>3670.08</v>
      </c>
      <c r="K1910" s="4">
        <f>IF(J1910&lt;'Параметры ПФ'!$N$7+0.01,'Стандартные программы'!J1910,ROUNDDOWN('Параметры ПФ'!$N$7/IF(H1910=0,I1910,IF(I1910&gt;H1910,H1910,I1910)),0)*IF(H1910=0,I1910,IF(I1910&gt;H1910,H1910,I1910)))</f>
        <v>3670.08</v>
      </c>
      <c r="L1910" s="3">
        <f t="shared" si="151"/>
        <v>51381.120000000003</v>
      </c>
      <c r="M1910" s="25">
        <f>IF(J1910&lt;'Параметры ПФ'!$N$7+0.01,E1910*F1910*G1910,ROUNDDOWN('Параметры ПФ'!$N$7/IF(H1910=0,I1910,IF(I1910&gt;H1910,H1910,I1910)),0)*G1910)</f>
        <v>448</v>
      </c>
      <c r="N1910" s="19">
        <f t="shared" si="152"/>
        <v>0</v>
      </c>
      <c r="O1910" s="66" t="b">
        <f t="shared" si="153"/>
        <v>1</v>
      </c>
      <c r="P1910" s="67">
        <f t="shared" si="154"/>
        <v>72</v>
      </c>
    </row>
    <row r="1911" spans="1:16" x14ac:dyDescent="0.45">
      <c r="A1911" s="90" t="s">
        <v>81</v>
      </c>
      <c r="B1911" s="90" t="s">
        <v>1214</v>
      </c>
      <c r="C1911" s="90" t="s">
        <v>1</v>
      </c>
      <c r="D1911" s="91">
        <v>36</v>
      </c>
      <c r="E1911" s="91">
        <v>16</v>
      </c>
      <c r="F1911" s="92">
        <v>2</v>
      </c>
      <c r="G1911" s="92">
        <v>14</v>
      </c>
      <c r="H1911" s="68">
        <f t="array" ref="H1911">INDEX('Нормативные затраты по МЗ'!$C$2:$C$132,MATCH(A1911&amp;C1911,'Нормативные затраты по МЗ'!$A$2:$A$132&amp;'Нормативные затраты по МЗ'!$B$2:$B$132,0))</f>
        <v>114.69</v>
      </c>
      <c r="I1911" s="3">
        <f>HLOOKUP($C1911,'Параметры ПФ'!$F$3:$K$4,2,FALSE)</f>
        <v>155.04</v>
      </c>
      <c r="J1911" s="3">
        <f t="shared" si="150"/>
        <v>3670.08</v>
      </c>
      <c r="K1911" s="4">
        <f>IF(J1911&lt;'Параметры ПФ'!$N$7+0.01,'Стандартные программы'!J1911,ROUNDDOWN('Параметры ПФ'!$N$7/IF(H1911=0,I1911,IF(I1911&gt;H1911,H1911,I1911)),0)*IF(H1911=0,I1911,IF(I1911&gt;H1911,H1911,I1911)))</f>
        <v>3670.08</v>
      </c>
      <c r="L1911" s="3">
        <f t="shared" si="151"/>
        <v>51381.120000000003</v>
      </c>
      <c r="M1911" s="25">
        <f>IF(J1911&lt;'Параметры ПФ'!$N$7+0.01,E1911*F1911*G1911,ROUNDDOWN('Параметры ПФ'!$N$7/IF(H1911=0,I1911,IF(I1911&gt;H1911,H1911,I1911)),0)*G1911)</f>
        <v>448</v>
      </c>
      <c r="N1911" s="19">
        <f t="shared" si="152"/>
        <v>0</v>
      </c>
      <c r="O1911" s="66" t="b">
        <f t="shared" si="153"/>
        <v>1</v>
      </c>
      <c r="P1911" s="67">
        <f t="shared" si="154"/>
        <v>72</v>
      </c>
    </row>
    <row r="1912" spans="1:16" x14ac:dyDescent="0.45">
      <c r="A1912" s="90" t="s">
        <v>81</v>
      </c>
      <c r="B1912" s="90" t="s">
        <v>1216</v>
      </c>
      <c r="C1912" s="90" t="s">
        <v>1</v>
      </c>
      <c r="D1912" s="91">
        <v>36</v>
      </c>
      <c r="E1912" s="91">
        <v>16</v>
      </c>
      <c r="F1912" s="92">
        <v>2</v>
      </c>
      <c r="G1912" s="92">
        <v>14</v>
      </c>
      <c r="H1912" s="68">
        <f t="array" ref="H1912">INDEX('Нормативные затраты по МЗ'!$C$2:$C$132,MATCH(A1912&amp;C1912,'Нормативные затраты по МЗ'!$A$2:$A$132&amp;'Нормативные затраты по МЗ'!$B$2:$B$132,0))</f>
        <v>114.69</v>
      </c>
      <c r="I1912" s="3">
        <f>HLOOKUP($C1912,'Параметры ПФ'!$F$3:$K$4,2,FALSE)</f>
        <v>155.04</v>
      </c>
      <c r="J1912" s="3">
        <f t="shared" si="150"/>
        <v>3670.08</v>
      </c>
      <c r="K1912" s="4">
        <f>IF(J1912&lt;'Параметры ПФ'!$N$7+0.01,'Стандартные программы'!J1912,ROUNDDOWN('Параметры ПФ'!$N$7/IF(H1912=0,I1912,IF(I1912&gt;H1912,H1912,I1912)),0)*IF(H1912=0,I1912,IF(I1912&gt;H1912,H1912,I1912)))</f>
        <v>3670.08</v>
      </c>
      <c r="L1912" s="3">
        <f t="shared" si="151"/>
        <v>51381.120000000003</v>
      </c>
      <c r="M1912" s="25">
        <f>IF(J1912&lt;'Параметры ПФ'!$N$7+0.01,E1912*F1912*G1912,ROUNDDOWN('Параметры ПФ'!$N$7/IF(H1912=0,I1912,IF(I1912&gt;H1912,H1912,I1912)),0)*G1912)</f>
        <v>448</v>
      </c>
      <c r="N1912" s="19">
        <f t="shared" si="152"/>
        <v>0</v>
      </c>
      <c r="O1912" s="66" t="b">
        <f t="shared" si="153"/>
        <v>1</v>
      </c>
      <c r="P1912" s="67">
        <f t="shared" si="154"/>
        <v>72</v>
      </c>
    </row>
    <row r="1913" spans="1:16" x14ac:dyDescent="0.45">
      <c r="A1913" s="90" t="s">
        <v>81</v>
      </c>
      <c r="B1913" s="90" t="s">
        <v>1218</v>
      </c>
      <c r="C1913" s="90" t="s">
        <v>1</v>
      </c>
      <c r="D1913" s="91">
        <v>36</v>
      </c>
      <c r="E1913" s="91">
        <v>16</v>
      </c>
      <c r="F1913" s="92">
        <v>2</v>
      </c>
      <c r="G1913" s="92">
        <v>13</v>
      </c>
      <c r="H1913" s="68">
        <f t="array" ref="H1913">INDEX('Нормативные затраты по МЗ'!$C$2:$C$132,MATCH(A1913&amp;C1913,'Нормативные затраты по МЗ'!$A$2:$A$132&amp;'Нормативные затраты по МЗ'!$B$2:$B$132,0))</f>
        <v>114.69</v>
      </c>
      <c r="I1913" s="3">
        <f>HLOOKUP($C1913,'Параметры ПФ'!$F$3:$K$4,2,FALSE)</f>
        <v>155.04</v>
      </c>
      <c r="J1913" s="3">
        <f t="shared" si="150"/>
        <v>3670.08</v>
      </c>
      <c r="K1913" s="4">
        <f>IF(J1913&lt;'Параметры ПФ'!$N$7+0.01,'Стандартные программы'!J1913,ROUNDDOWN('Параметры ПФ'!$N$7/IF(H1913=0,I1913,IF(I1913&gt;H1913,H1913,I1913)),0)*IF(H1913=0,I1913,IF(I1913&gt;H1913,H1913,I1913)))</f>
        <v>3670.08</v>
      </c>
      <c r="L1913" s="3">
        <f t="shared" si="151"/>
        <v>47711.040000000001</v>
      </c>
      <c r="M1913" s="25">
        <f>IF(J1913&lt;'Параметры ПФ'!$N$7+0.01,E1913*F1913*G1913,ROUNDDOWN('Параметры ПФ'!$N$7/IF(H1913=0,I1913,IF(I1913&gt;H1913,H1913,I1913)),0)*G1913)</f>
        <v>416</v>
      </c>
      <c r="N1913" s="19">
        <f t="shared" si="152"/>
        <v>0</v>
      </c>
      <c r="O1913" s="66" t="b">
        <f t="shared" si="153"/>
        <v>1</v>
      </c>
      <c r="P1913" s="67">
        <f t="shared" si="154"/>
        <v>72</v>
      </c>
    </row>
    <row r="1914" spans="1:16" x14ac:dyDescent="0.45">
      <c r="A1914" s="90" t="s">
        <v>81</v>
      </c>
      <c r="B1914" s="90" t="s">
        <v>1220</v>
      </c>
      <c r="C1914" s="90" t="s">
        <v>1</v>
      </c>
      <c r="D1914" s="91">
        <v>36</v>
      </c>
      <c r="E1914" s="91">
        <v>16</v>
      </c>
      <c r="F1914" s="92">
        <v>2</v>
      </c>
      <c r="G1914" s="92">
        <v>13</v>
      </c>
      <c r="H1914" s="68">
        <f t="array" ref="H1914">INDEX('Нормативные затраты по МЗ'!$C$2:$C$132,MATCH(A1914&amp;C1914,'Нормативные затраты по МЗ'!$A$2:$A$132&amp;'Нормативные затраты по МЗ'!$B$2:$B$132,0))</f>
        <v>114.69</v>
      </c>
      <c r="I1914" s="3">
        <f>HLOOKUP($C1914,'Параметры ПФ'!$F$3:$K$4,2,FALSE)</f>
        <v>155.04</v>
      </c>
      <c r="J1914" s="3">
        <f t="shared" si="150"/>
        <v>3670.08</v>
      </c>
      <c r="K1914" s="4">
        <f>IF(J1914&lt;'Параметры ПФ'!$N$7+0.01,'Стандартные программы'!J1914,ROUNDDOWN('Параметры ПФ'!$N$7/IF(H1914=0,I1914,IF(I1914&gt;H1914,H1914,I1914)),0)*IF(H1914=0,I1914,IF(I1914&gt;H1914,H1914,I1914)))</f>
        <v>3670.08</v>
      </c>
      <c r="L1914" s="3">
        <f t="shared" si="151"/>
        <v>47711.040000000001</v>
      </c>
      <c r="M1914" s="25">
        <f>IF(J1914&lt;'Параметры ПФ'!$N$7+0.01,E1914*F1914*G1914,ROUNDDOWN('Параметры ПФ'!$N$7/IF(H1914=0,I1914,IF(I1914&gt;H1914,H1914,I1914)),0)*G1914)</f>
        <v>416</v>
      </c>
      <c r="N1914" s="19">
        <f t="shared" si="152"/>
        <v>0</v>
      </c>
      <c r="O1914" s="66" t="b">
        <f t="shared" si="153"/>
        <v>1</v>
      </c>
      <c r="P1914" s="67">
        <f t="shared" si="154"/>
        <v>72</v>
      </c>
    </row>
    <row r="1915" spans="1:16" x14ac:dyDescent="0.45">
      <c r="A1915" s="90" t="s">
        <v>81</v>
      </c>
      <c r="B1915" s="90" t="s">
        <v>1222</v>
      </c>
      <c r="C1915" s="90" t="s">
        <v>1</v>
      </c>
      <c r="D1915" s="91">
        <v>36</v>
      </c>
      <c r="E1915" s="91">
        <v>16</v>
      </c>
      <c r="F1915" s="92">
        <v>2</v>
      </c>
      <c r="G1915" s="92">
        <v>13</v>
      </c>
      <c r="H1915" s="68">
        <f t="array" ref="H1915">INDEX('Нормативные затраты по МЗ'!$C$2:$C$132,MATCH(A1915&amp;C1915,'Нормативные затраты по МЗ'!$A$2:$A$132&amp;'Нормативные затраты по МЗ'!$B$2:$B$132,0))</f>
        <v>114.69</v>
      </c>
      <c r="I1915" s="3">
        <f>HLOOKUP($C1915,'Параметры ПФ'!$F$3:$K$4,2,FALSE)</f>
        <v>155.04</v>
      </c>
      <c r="J1915" s="3">
        <f t="shared" si="150"/>
        <v>3670.08</v>
      </c>
      <c r="K1915" s="4">
        <f>IF(J1915&lt;'Параметры ПФ'!$N$7+0.01,'Стандартные программы'!J1915,ROUNDDOWN('Параметры ПФ'!$N$7/IF(H1915=0,I1915,IF(I1915&gt;H1915,H1915,I1915)),0)*IF(H1915=0,I1915,IF(I1915&gt;H1915,H1915,I1915)))</f>
        <v>3670.08</v>
      </c>
      <c r="L1915" s="3">
        <f t="shared" si="151"/>
        <v>47711.040000000001</v>
      </c>
      <c r="M1915" s="25">
        <f>IF(J1915&lt;'Параметры ПФ'!$N$7+0.01,E1915*F1915*G1915,ROUNDDOWN('Параметры ПФ'!$N$7/IF(H1915=0,I1915,IF(I1915&gt;H1915,H1915,I1915)),0)*G1915)</f>
        <v>416</v>
      </c>
      <c r="N1915" s="19">
        <f t="shared" si="152"/>
        <v>0</v>
      </c>
      <c r="O1915" s="66" t="b">
        <f t="shared" si="153"/>
        <v>1</v>
      </c>
      <c r="P1915" s="67">
        <f t="shared" si="154"/>
        <v>72</v>
      </c>
    </row>
    <row r="1916" spans="1:16" x14ac:dyDescent="0.45">
      <c r="A1916" s="90" t="s">
        <v>81</v>
      </c>
      <c r="B1916" s="90" t="s">
        <v>1223</v>
      </c>
      <c r="C1916" s="90" t="s">
        <v>1</v>
      </c>
      <c r="D1916" s="91">
        <v>36</v>
      </c>
      <c r="E1916" s="91">
        <v>16</v>
      </c>
      <c r="F1916" s="92">
        <v>2</v>
      </c>
      <c r="G1916" s="92">
        <v>13</v>
      </c>
      <c r="H1916" s="68">
        <f t="array" ref="H1916">INDEX('Нормативные затраты по МЗ'!$C$2:$C$132,MATCH(A1916&amp;C1916,'Нормативные затраты по МЗ'!$A$2:$A$132&amp;'Нормативные затраты по МЗ'!$B$2:$B$132,0))</f>
        <v>114.69</v>
      </c>
      <c r="I1916" s="3">
        <f>HLOOKUP($C1916,'Параметры ПФ'!$F$3:$K$4,2,FALSE)</f>
        <v>155.04</v>
      </c>
      <c r="J1916" s="3">
        <f t="shared" si="150"/>
        <v>3670.08</v>
      </c>
      <c r="K1916" s="4">
        <f>IF(J1916&lt;'Параметры ПФ'!$N$7+0.01,'Стандартные программы'!J1916,ROUNDDOWN('Параметры ПФ'!$N$7/IF(H1916=0,I1916,IF(I1916&gt;H1916,H1916,I1916)),0)*IF(H1916=0,I1916,IF(I1916&gt;H1916,H1916,I1916)))</f>
        <v>3670.08</v>
      </c>
      <c r="L1916" s="3">
        <f t="shared" si="151"/>
        <v>47711.040000000001</v>
      </c>
      <c r="M1916" s="25">
        <f>IF(J1916&lt;'Параметры ПФ'!$N$7+0.01,E1916*F1916*G1916,ROUNDDOWN('Параметры ПФ'!$N$7/IF(H1916=0,I1916,IF(I1916&gt;H1916,H1916,I1916)),0)*G1916)</f>
        <v>416</v>
      </c>
      <c r="N1916" s="19">
        <f t="shared" si="152"/>
        <v>0</v>
      </c>
      <c r="O1916" s="66" t="b">
        <f t="shared" si="153"/>
        <v>1</v>
      </c>
      <c r="P1916" s="67">
        <f t="shared" si="154"/>
        <v>72</v>
      </c>
    </row>
    <row r="1917" spans="1:16" x14ac:dyDescent="0.45">
      <c r="A1917" s="90" t="s">
        <v>81</v>
      </c>
      <c r="B1917" s="90" t="s">
        <v>1224</v>
      </c>
      <c r="C1917" s="90" t="s">
        <v>1</v>
      </c>
      <c r="D1917" s="91">
        <v>36</v>
      </c>
      <c r="E1917" s="91">
        <v>16</v>
      </c>
      <c r="F1917" s="92">
        <v>2</v>
      </c>
      <c r="G1917" s="92">
        <v>13</v>
      </c>
      <c r="H1917" s="68">
        <f t="array" ref="H1917">INDEX('Нормативные затраты по МЗ'!$C$2:$C$132,MATCH(A1917&amp;C1917,'Нормативные затраты по МЗ'!$A$2:$A$132&amp;'Нормативные затраты по МЗ'!$B$2:$B$132,0))</f>
        <v>114.69</v>
      </c>
      <c r="I1917" s="3">
        <f>HLOOKUP($C1917,'Параметры ПФ'!$F$3:$K$4,2,FALSE)</f>
        <v>155.04</v>
      </c>
      <c r="J1917" s="3">
        <f t="shared" si="150"/>
        <v>3670.08</v>
      </c>
      <c r="K1917" s="4">
        <f>IF(J1917&lt;'Параметры ПФ'!$N$7+0.01,'Стандартные программы'!J1917,ROUNDDOWN('Параметры ПФ'!$N$7/IF(H1917=0,I1917,IF(I1917&gt;H1917,H1917,I1917)),0)*IF(H1917=0,I1917,IF(I1917&gt;H1917,H1917,I1917)))</f>
        <v>3670.08</v>
      </c>
      <c r="L1917" s="3">
        <f t="shared" si="151"/>
        <v>47711.040000000001</v>
      </c>
      <c r="M1917" s="25">
        <f>IF(J1917&lt;'Параметры ПФ'!$N$7+0.01,E1917*F1917*G1917,ROUNDDOWN('Параметры ПФ'!$N$7/IF(H1917=0,I1917,IF(I1917&gt;H1917,H1917,I1917)),0)*G1917)</f>
        <v>416</v>
      </c>
      <c r="N1917" s="19">
        <f t="shared" si="152"/>
        <v>0</v>
      </c>
      <c r="O1917" s="66" t="b">
        <f t="shared" si="153"/>
        <v>1</v>
      </c>
      <c r="P1917" s="67">
        <f t="shared" si="154"/>
        <v>72</v>
      </c>
    </row>
    <row r="1918" spans="1:16" x14ac:dyDescent="0.45">
      <c r="A1918" s="90" t="s">
        <v>81</v>
      </c>
      <c r="B1918" s="90" t="s">
        <v>1225</v>
      </c>
      <c r="C1918" s="90" t="s">
        <v>1</v>
      </c>
      <c r="D1918" s="91">
        <v>36</v>
      </c>
      <c r="E1918" s="91">
        <v>16</v>
      </c>
      <c r="F1918" s="92">
        <v>2</v>
      </c>
      <c r="G1918" s="92">
        <v>13</v>
      </c>
      <c r="H1918" s="68">
        <f t="array" ref="H1918">INDEX('Нормативные затраты по МЗ'!$C$2:$C$132,MATCH(A1918&amp;C1918,'Нормативные затраты по МЗ'!$A$2:$A$132&amp;'Нормативные затраты по МЗ'!$B$2:$B$132,0))</f>
        <v>114.69</v>
      </c>
      <c r="I1918" s="3">
        <f>HLOOKUP($C1918,'Параметры ПФ'!$F$3:$K$4,2,FALSE)</f>
        <v>155.04</v>
      </c>
      <c r="J1918" s="3">
        <f t="shared" si="150"/>
        <v>3670.08</v>
      </c>
      <c r="K1918" s="4">
        <f>IF(J1918&lt;'Параметры ПФ'!$N$7+0.01,'Стандартные программы'!J1918,ROUNDDOWN('Параметры ПФ'!$N$7/IF(H1918=0,I1918,IF(I1918&gt;H1918,H1918,I1918)),0)*IF(H1918=0,I1918,IF(I1918&gt;H1918,H1918,I1918)))</f>
        <v>3670.08</v>
      </c>
      <c r="L1918" s="3">
        <f t="shared" si="151"/>
        <v>47711.040000000001</v>
      </c>
      <c r="M1918" s="25">
        <f>IF(J1918&lt;'Параметры ПФ'!$N$7+0.01,E1918*F1918*G1918,ROUNDDOWN('Параметры ПФ'!$N$7/IF(H1918=0,I1918,IF(I1918&gt;H1918,H1918,I1918)),0)*G1918)</f>
        <v>416</v>
      </c>
      <c r="N1918" s="19">
        <f t="shared" si="152"/>
        <v>0</v>
      </c>
      <c r="O1918" s="66" t="b">
        <f t="shared" si="153"/>
        <v>1</v>
      </c>
      <c r="P1918" s="67">
        <f t="shared" si="154"/>
        <v>72</v>
      </c>
    </row>
    <row r="1919" spans="1:16" x14ac:dyDescent="0.45">
      <c r="A1919" s="90" t="s">
        <v>81</v>
      </c>
      <c r="B1919" s="90" t="s">
        <v>1226</v>
      </c>
      <c r="C1919" s="90" t="s">
        <v>1</v>
      </c>
      <c r="D1919" s="91">
        <v>36</v>
      </c>
      <c r="E1919" s="91">
        <v>16</v>
      </c>
      <c r="F1919" s="92">
        <v>2</v>
      </c>
      <c r="G1919" s="92">
        <v>13</v>
      </c>
      <c r="H1919" s="68">
        <f t="array" ref="H1919">INDEX('Нормативные затраты по МЗ'!$C$2:$C$132,MATCH(A1919&amp;C1919,'Нормативные затраты по МЗ'!$A$2:$A$132&amp;'Нормативные затраты по МЗ'!$B$2:$B$132,0))</f>
        <v>114.69</v>
      </c>
      <c r="I1919" s="3">
        <f>HLOOKUP($C1919,'Параметры ПФ'!$F$3:$K$4,2,FALSE)</f>
        <v>155.04</v>
      </c>
      <c r="J1919" s="3">
        <f t="shared" si="150"/>
        <v>3670.08</v>
      </c>
      <c r="K1919" s="4">
        <f>IF(J1919&lt;'Параметры ПФ'!$N$7+0.01,'Стандартные программы'!J1919,ROUNDDOWN('Параметры ПФ'!$N$7/IF(H1919=0,I1919,IF(I1919&gt;H1919,H1919,I1919)),0)*IF(H1919=0,I1919,IF(I1919&gt;H1919,H1919,I1919)))</f>
        <v>3670.08</v>
      </c>
      <c r="L1919" s="3">
        <f t="shared" si="151"/>
        <v>47711.040000000001</v>
      </c>
      <c r="M1919" s="25">
        <f>IF(J1919&lt;'Параметры ПФ'!$N$7+0.01,E1919*F1919*G1919,ROUNDDOWN('Параметры ПФ'!$N$7/IF(H1919=0,I1919,IF(I1919&gt;H1919,H1919,I1919)),0)*G1919)</f>
        <v>416</v>
      </c>
      <c r="N1919" s="19">
        <f t="shared" si="152"/>
        <v>0</v>
      </c>
      <c r="O1919" s="66" t="b">
        <f t="shared" si="153"/>
        <v>1</v>
      </c>
      <c r="P1919" s="67">
        <f t="shared" si="154"/>
        <v>72</v>
      </c>
    </row>
    <row r="1920" spans="1:16" x14ac:dyDescent="0.45">
      <c r="A1920" s="90" t="s">
        <v>81</v>
      </c>
      <c r="B1920" s="90" t="s">
        <v>1227</v>
      </c>
      <c r="C1920" s="90" t="s">
        <v>1</v>
      </c>
      <c r="D1920" s="91">
        <v>36</v>
      </c>
      <c r="E1920" s="91">
        <v>16</v>
      </c>
      <c r="F1920" s="92">
        <v>2</v>
      </c>
      <c r="G1920" s="92">
        <v>13</v>
      </c>
      <c r="H1920" s="68">
        <f t="array" ref="H1920">INDEX('Нормативные затраты по МЗ'!$C$2:$C$132,MATCH(A1920&amp;C1920,'Нормативные затраты по МЗ'!$A$2:$A$132&amp;'Нормативные затраты по МЗ'!$B$2:$B$132,0))</f>
        <v>114.69</v>
      </c>
      <c r="I1920" s="3">
        <f>HLOOKUP($C1920,'Параметры ПФ'!$F$3:$K$4,2,FALSE)</f>
        <v>155.04</v>
      </c>
      <c r="J1920" s="3">
        <f t="shared" si="150"/>
        <v>3670.08</v>
      </c>
      <c r="K1920" s="4">
        <f>IF(J1920&lt;'Параметры ПФ'!$N$7+0.01,'Стандартные программы'!J1920,ROUNDDOWN('Параметры ПФ'!$N$7/IF(H1920=0,I1920,IF(I1920&gt;H1920,H1920,I1920)),0)*IF(H1920=0,I1920,IF(I1920&gt;H1920,H1920,I1920)))</f>
        <v>3670.08</v>
      </c>
      <c r="L1920" s="3">
        <f t="shared" si="151"/>
        <v>47711.040000000001</v>
      </c>
      <c r="M1920" s="25">
        <f>IF(J1920&lt;'Параметры ПФ'!$N$7+0.01,E1920*F1920*G1920,ROUNDDOWN('Параметры ПФ'!$N$7/IF(H1920=0,I1920,IF(I1920&gt;H1920,H1920,I1920)),0)*G1920)</f>
        <v>416</v>
      </c>
      <c r="N1920" s="19">
        <f t="shared" si="152"/>
        <v>0</v>
      </c>
      <c r="O1920" s="66" t="b">
        <f t="shared" si="153"/>
        <v>1</v>
      </c>
      <c r="P1920" s="67">
        <f t="shared" si="154"/>
        <v>72</v>
      </c>
    </row>
    <row r="1921" spans="1:16" x14ac:dyDescent="0.45">
      <c r="A1921" s="90" t="s">
        <v>81</v>
      </c>
      <c r="B1921" s="90" t="s">
        <v>1228</v>
      </c>
      <c r="C1921" s="90" t="s">
        <v>1</v>
      </c>
      <c r="D1921" s="91">
        <v>36</v>
      </c>
      <c r="E1921" s="91">
        <v>16</v>
      </c>
      <c r="F1921" s="92">
        <v>2</v>
      </c>
      <c r="G1921" s="92">
        <v>13</v>
      </c>
      <c r="H1921" s="68">
        <f t="array" ref="H1921">INDEX('Нормативные затраты по МЗ'!$C$2:$C$132,MATCH(A1921&amp;C1921,'Нормативные затраты по МЗ'!$A$2:$A$132&amp;'Нормативные затраты по МЗ'!$B$2:$B$132,0))</f>
        <v>114.69</v>
      </c>
      <c r="I1921" s="3">
        <f>HLOOKUP($C1921,'Параметры ПФ'!$F$3:$K$4,2,FALSE)</f>
        <v>155.04</v>
      </c>
      <c r="J1921" s="3">
        <f t="shared" si="150"/>
        <v>3670.08</v>
      </c>
      <c r="K1921" s="4">
        <f>IF(J1921&lt;'Параметры ПФ'!$N$7+0.01,'Стандартные программы'!J1921,ROUNDDOWN('Параметры ПФ'!$N$7/IF(H1921=0,I1921,IF(I1921&gt;H1921,H1921,I1921)),0)*IF(H1921=0,I1921,IF(I1921&gt;H1921,H1921,I1921)))</f>
        <v>3670.08</v>
      </c>
      <c r="L1921" s="3">
        <f t="shared" si="151"/>
        <v>47711.040000000001</v>
      </c>
      <c r="M1921" s="25">
        <f>IF(J1921&lt;'Параметры ПФ'!$N$7+0.01,E1921*F1921*G1921,ROUNDDOWN('Параметры ПФ'!$N$7/IF(H1921=0,I1921,IF(I1921&gt;H1921,H1921,I1921)),0)*G1921)</f>
        <v>416</v>
      </c>
      <c r="N1921" s="19">
        <f t="shared" si="152"/>
        <v>0</v>
      </c>
      <c r="O1921" s="66" t="b">
        <f t="shared" si="153"/>
        <v>1</v>
      </c>
      <c r="P1921" s="67">
        <f t="shared" si="154"/>
        <v>72</v>
      </c>
    </row>
    <row r="1922" spans="1:16" x14ac:dyDescent="0.45">
      <c r="A1922" s="90" t="s">
        <v>81</v>
      </c>
      <c r="B1922" s="90" t="s">
        <v>1229</v>
      </c>
      <c r="C1922" s="90" t="s">
        <v>1</v>
      </c>
      <c r="D1922" s="91">
        <v>36</v>
      </c>
      <c r="E1922" s="91">
        <v>16</v>
      </c>
      <c r="F1922" s="92">
        <v>2</v>
      </c>
      <c r="G1922" s="92">
        <v>13</v>
      </c>
      <c r="H1922" s="68">
        <f t="array" ref="H1922">INDEX('Нормативные затраты по МЗ'!$C$2:$C$132,MATCH(A1922&amp;C1922,'Нормативные затраты по МЗ'!$A$2:$A$132&amp;'Нормативные затраты по МЗ'!$B$2:$B$132,0))</f>
        <v>114.69</v>
      </c>
      <c r="I1922" s="3">
        <f>HLOOKUP($C1922,'Параметры ПФ'!$F$3:$K$4,2,FALSE)</f>
        <v>155.04</v>
      </c>
      <c r="J1922" s="3">
        <f t="shared" si="150"/>
        <v>3670.08</v>
      </c>
      <c r="K1922" s="4">
        <f>IF(J1922&lt;'Параметры ПФ'!$N$7+0.01,'Стандартные программы'!J1922,ROUNDDOWN('Параметры ПФ'!$N$7/IF(H1922=0,I1922,IF(I1922&gt;H1922,H1922,I1922)),0)*IF(H1922=0,I1922,IF(I1922&gt;H1922,H1922,I1922)))</f>
        <v>3670.08</v>
      </c>
      <c r="L1922" s="3">
        <f t="shared" si="151"/>
        <v>47711.040000000001</v>
      </c>
      <c r="M1922" s="25">
        <f>IF(J1922&lt;'Параметры ПФ'!$N$7+0.01,E1922*F1922*G1922,ROUNDDOWN('Параметры ПФ'!$N$7/IF(H1922=0,I1922,IF(I1922&gt;H1922,H1922,I1922)),0)*G1922)</f>
        <v>416</v>
      </c>
      <c r="N1922" s="19">
        <f t="shared" si="152"/>
        <v>0</v>
      </c>
      <c r="O1922" s="66" t="b">
        <f t="shared" si="153"/>
        <v>1</v>
      </c>
      <c r="P1922" s="67">
        <f t="shared" si="154"/>
        <v>72</v>
      </c>
    </row>
    <row r="1923" spans="1:16" x14ac:dyDescent="0.45">
      <c r="A1923" s="90" t="s">
        <v>81</v>
      </c>
      <c r="B1923" s="90" t="s">
        <v>1230</v>
      </c>
      <c r="C1923" s="90" t="s">
        <v>1</v>
      </c>
      <c r="D1923" s="91">
        <v>36</v>
      </c>
      <c r="E1923" s="91">
        <v>16</v>
      </c>
      <c r="F1923" s="92">
        <v>2</v>
      </c>
      <c r="G1923" s="92">
        <v>13</v>
      </c>
      <c r="H1923" s="68">
        <f t="array" ref="H1923">INDEX('Нормативные затраты по МЗ'!$C$2:$C$132,MATCH(A1923&amp;C1923,'Нормативные затраты по МЗ'!$A$2:$A$132&amp;'Нормативные затраты по МЗ'!$B$2:$B$132,0))</f>
        <v>114.69</v>
      </c>
      <c r="I1923" s="3">
        <f>HLOOKUP($C1923,'Параметры ПФ'!$F$3:$K$4,2,FALSE)</f>
        <v>155.04</v>
      </c>
      <c r="J1923" s="3">
        <f t="shared" si="150"/>
        <v>3670.08</v>
      </c>
      <c r="K1923" s="4">
        <f>IF(J1923&lt;'Параметры ПФ'!$N$7+0.01,'Стандартные программы'!J1923,ROUNDDOWN('Параметры ПФ'!$N$7/IF(H1923=0,I1923,IF(I1923&gt;H1923,H1923,I1923)),0)*IF(H1923=0,I1923,IF(I1923&gt;H1923,H1923,I1923)))</f>
        <v>3670.08</v>
      </c>
      <c r="L1923" s="3">
        <f t="shared" si="151"/>
        <v>47711.040000000001</v>
      </c>
      <c r="M1923" s="25">
        <f>IF(J1923&lt;'Параметры ПФ'!$N$7+0.01,E1923*F1923*G1923,ROUNDDOWN('Параметры ПФ'!$N$7/IF(H1923=0,I1923,IF(I1923&gt;H1923,H1923,I1923)),0)*G1923)</f>
        <v>416</v>
      </c>
      <c r="N1923" s="19">
        <f t="shared" si="152"/>
        <v>0</v>
      </c>
      <c r="O1923" s="66" t="b">
        <f t="shared" si="153"/>
        <v>1</v>
      </c>
      <c r="P1923" s="67">
        <f t="shared" si="154"/>
        <v>72</v>
      </c>
    </row>
    <row r="1924" spans="1:16" x14ac:dyDescent="0.45">
      <c r="A1924" s="90" t="s">
        <v>81</v>
      </c>
      <c r="B1924" s="90" t="s">
        <v>1231</v>
      </c>
      <c r="C1924" s="90" t="s">
        <v>1</v>
      </c>
      <c r="D1924" s="91">
        <v>36</v>
      </c>
      <c r="E1924" s="91">
        <v>16</v>
      </c>
      <c r="F1924" s="92">
        <v>2</v>
      </c>
      <c r="G1924" s="92">
        <v>13</v>
      </c>
      <c r="H1924" s="68">
        <f t="array" ref="H1924">INDEX('Нормативные затраты по МЗ'!$C$2:$C$132,MATCH(A1924&amp;C1924,'Нормативные затраты по МЗ'!$A$2:$A$132&amp;'Нормативные затраты по МЗ'!$B$2:$B$132,0))</f>
        <v>114.69</v>
      </c>
      <c r="I1924" s="3">
        <f>HLOOKUP($C1924,'Параметры ПФ'!$F$3:$K$4,2,FALSE)</f>
        <v>155.04</v>
      </c>
      <c r="J1924" s="3">
        <f t="shared" si="150"/>
        <v>3670.08</v>
      </c>
      <c r="K1924" s="4">
        <f>IF(J1924&lt;'Параметры ПФ'!$N$7+0.01,'Стандартные программы'!J1924,ROUNDDOWN('Параметры ПФ'!$N$7/IF(H1924=0,I1924,IF(I1924&gt;H1924,H1924,I1924)),0)*IF(H1924=0,I1924,IF(I1924&gt;H1924,H1924,I1924)))</f>
        <v>3670.08</v>
      </c>
      <c r="L1924" s="3">
        <f t="shared" si="151"/>
        <v>47711.040000000001</v>
      </c>
      <c r="M1924" s="25">
        <f>IF(J1924&lt;'Параметры ПФ'!$N$7+0.01,E1924*F1924*G1924,ROUNDDOWN('Параметры ПФ'!$N$7/IF(H1924=0,I1924,IF(I1924&gt;H1924,H1924,I1924)),0)*G1924)</f>
        <v>416</v>
      </c>
      <c r="N1924" s="19">
        <f t="shared" si="152"/>
        <v>0</v>
      </c>
      <c r="O1924" s="66" t="b">
        <f t="shared" si="153"/>
        <v>1</v>
      </c>
      <c r="P1924" s="67">
        <f t="shared" si="154"/>
        <v>72</v>
      </c>
    </row>
    <row r="1925" spans="1:16" x14ac:dyDescent="0.45">
      <c r="A1925" s="90" t="s">
        <v>81</v>
      </c>
      <c r="B1925" s="90" t="s">
        <v>1232</v>
      </c>
      <c r="C1925" s="90" t="s">
        <v>1</v>
      </c>
      <c r="D1925" s="91">
        <v>36</v>
      </c>
      <c r="E1925" s="91">
        <v>16</v>
      </c>
      <c r="F1925" s="92">
        <v>2</v>
      </c>
      <c r="G1925" s="92">
        <v>13</v>
      </c>
      <c r="H1925" s="68">
        <f t="array" ref="H1925">INDEX('Нормативные затраты по МЗ'!$C$2:$C$132,MATCH(A1925&amp;C1925,'Нормативные затраты по МЗ'!$A$2:$A$132&amp;'Нормативные затраты по МЗ'!$B$2:$B$132,0))</f>
        <v>114.69</v>
      </c>
      <c r="I1925" s="3">
        <f>HLOOKUP($C1925,'Параметры ПФ'!$F$3:$K$4,2,FALSE)</f>
        <v>155.04</v>
      </c>
      <c r="J1925" s="3">
        <f t="shared" si="150"/>
        <v>3670.08</v>
      </c>
      <c r="K1925" s="4">
        <f>IF(J1925&lt;'Параметры ПФ'!$N$7+0.01,'Стандартные программы'!J1925,ROUNDDOWN('Параметры ПФ'!$N$7/IF(H1925=0,I1925,IF(I1925&gt;H1925,H1925,I1925)),0)*IF(H1925=0,I1925,IF(I1925&gt;H1925,H1925,I1925)))</f>
        <v>3670.08</v>
      </c>
      <c r="L1925" s="3">
        <f t="shared" si="151"/>
        <v>47711.040000000001</v>
      </c>
      <c r="M1925" s="25">
        <f>IF(J1925&lt;'Параметры ПФ'!$N$7+0.01,E1925*F1925*G1925,ROUNDDOWN('Параметры ПФ'!$N$7/IF(H1925=0,I1925,IF(I1925&gt;H1925,H1925,I1925)),0)*G1925)</f>
        <v>416</v>
      </c>
      <c r="N1925" s="19">
        <f t="shared" si="152"/>
        <v>0</v>
      </c>
      <c r="O1925" s="66" t="b">
        <f t="shared" si="153"/>
        <v>1</v>
      </c>
      <c r="P1925" s="67">
        <f t="shared" si="154"/>
        <v>72</v>
      </c>
    </row>
    <row r="1926" spans="1:16" x14ac:dyDescent="0.45">
      <c r="A1926" s="90" t="s">
        <v>81</v>
      </c>
      <c r="B1926" s="90" t="s">
        <v>1233</v>
      </c>
      <c r="C1926" s="90" t="s">
        <v>1</v>
      </c>
      <c r="D1926" s="91">
        <v>36</v>
      </c>
      <c r="E1926" s="91">
        <v>16</v>
      </c>
      <c r="F1926" s="92">
        <v>2</v>
      </c>
      <c r="G1926" s="92">
        <v>13</v>
      </c>
      <c r="H1926" s="68">
        <f t="array" ref="H1926">INDEX('Нормативные затраты по МЗ'!$C$2:$C$132,MATCH(A1926&amp;C1926,'Нормативные затраты по МЗ'!$A$2:$A$132&amp;'Нормативные затраты по МЗ'!$B$2:$B$132,0))</f>
        <v>114.69</v>
      </c>
      <c r="I1926" s="3">
        <f>HLOOKUP($C1926,'Параметры ПФ'!$F$3:$K$4,2,FALSE)</f>
        <v>155.04</v>
      </c>
      <c r="J1926" s="3">
        <f t="shared" si="150"/>
        <v>3670.08</v>
      </c>
      <c r="K1926" s="4">
        <f>IF(J1926&lt;'Параметры ПФ'!$N$7+0.01,'Стандартные программы'!J1926,ROUNDDOWN('Параметры ПФ'!$N$7/IF(H1926=0,I1926,IF(I1926&gt;H1926,H1926,I1926)),0)*IF(H1926=0,I1926,IF(I1926&gt;H1926,H1926,I1926)))</f>
        <v>3670.08</v>
      </c>
      <c r="L1926" s="3">
        <f t="shared" si="151"/>
        <v>47711.040000000001</v>
      </c>
      <c r="M1926" s="25">
        <f>IF(J1926&lt;'Параметры ПФ'!$N$7+0.01,E1926*F1926*G1926,ROUNDDOWN('Параметры ПФ'!$N$7/IF(H1926=0,I1926,IF(I1926&gt;H1926,H1926,I1926)),0)*G1926)</f>
        <v>416</v>
      </c>
      <c r="N1926" s="19">
        <f t="shared" si="152"/>
        <v>0</v>
      </c>
      <c r="O1926" s="66" t="b">
        <f t="shared" si="153"/>
        <v>1</v>
      </c>
      <c r="P1926" s="67">
        <f t="shared" si="154"/>
        <v>72</v>
      </c>
    </row>
    <row r="1927" spans="1:16" x14ac:dyDescent="0.45">
      <c r="A1927" s="90" t="s">
        <v>81</v>
      </c>
      <c r="B1927" s="90" t="s">
        <v>1234</v>
      </c>
      <c r="C1927" s="90" t="s">
        <v>1</v>
      </c>
      <c r="D1927" s="91">
        <v>36</v>
      </c>
      <c r="E1927" s="91">
        <v>16</v>
      </c>
      <c r="F1927" s="92">
        <v>2</v>
      </c>
      <c r="G1927" s="92">
        <v>13</v>
      </c>
      <c r="H1927" s="68">
        <f t="array" ref="H1927">INDEX('Нормативные затраты по МЗ'!$C$2:$C$132,MATCH(A1927&amp;C1927,'Нормативные затраты по МЗ'!$A$2:$A$132&amp;'Нормативные затраты по МЗ'!$B$2:$B$132,0))</f>
        <v>114.69</v>
      </c>
      <c r="I1927" s="3">
        <f>HLOOKUP($C1927,'Параметры ПФ'!$F$3:$K$4,2,FALSE)</f>
        <v>155.04</v>
      </c>
      <c r="J1927" s="3">
        <f t="shared" si="150"/>
        <v>3670.08</v>
      </c>
      <c r="K1927" s="4">
        <f>IF(J1927&lt;'Параметры ПФ'!$N$7+0.01,'Стандартные программы'!J1927,ROUNDDOWN('Параметры ПФ'!$N$7/IF(H1927=0,I1927,IF(I1927&gt;H1927,H1927,I1927)),0)*IF(H1927=0,I1927,IF(I1927&gt;H1927,H1927,I1927)))</f>
        <v>3670.08</v>
      </c>
      <c r="L1927" s="3">
        <f t="shared" si="151"/>
        <v>47711.040000000001</v>
      </c>
      <c r="M1927" s="25">
        <f>IF(J1927&lt;'Параметры ПФ'!$N$7+0.01,E1927*F1927*G1927,ROUNDDOWN('Параметры ПФ'!$N$7/IF(H1927=0,I1927,IF(I1927&gt;H1927,H1927,I1927)),0)*G1927)</f>
        <v>416</v>
      </c>
      <c r="N1927" s="19">
        <f t="shared" si="152"/>
        <v>0</v>
      </c>
      <c r="O1927" s="66" t="b">
        <f t="shared" si="153"/>
        <v>1</v>
      </c>
      <c r="P1927" s="67">
        <f t="shared" si="154"/>
        <v>72</v>
      </c>
    </row>
    <row r="1928" spans="1:16" x14ac:dyDescent="0.45">
      <c r="A1928" s="90" t="s">
        <v>81</v>
      </c>
      <c r="B1928" s="90" t="s">
        <v>1235</v>
      </c>
      <c r="C1928" s="90" t="s">
        <v>1</v>
      </c>
      <c r="D1928" s="91">
        <v>36</v>
      </c>
      <c r="E1928" s="91">
        <v>16</v>
      </c>
      <c r="F1928" s="92">
        <v>2</v>
      </c>
      <c r="G1928" s="92">
        <v>13</v>
      </c>
      <c r="H1928" s="68">
        <f t="array" ref="H1928">INDEX('Нормативные затраты по МЗ'!$C$2:$C$132,MATCH(A1928&amp;C1928,'Нормативные затраты по МЗ'!$A$2:$A$132&amp;'Нормативные затраты по МЗ'!$B$2:$B$132,0))</f>
        <v>114.69</v>
      </c>
      <c r="I1928" s="3">
        <f>HLOOKUP($C1928,'Параметры ПФ'!$F$3:$K$4,2,FALSE)</f>
        <v>155.04</v>
      </c>
      <c r="J1928" s="3">
        <f t="shared" si="150"/>
        <v>3670.08</v>
      </c>
      <c r="K1928" s="4">
        <f>IF(J1928&lt;'Параметры ПФ'!$N$7+0.01,'Стандартные программы'!J1928,ROUNDDOWN('Параметры ПФ'!$N$7/IF(H1928=0,I1928,IF(I1928&gt;H1928,H1928,I1928)),0)*IF(H1928=0,I1928,IF(I1928&gt;H1928,H1928,I1928)))</f>
        <v>3670.08</v>
      </c>
      <c r="L1928" s="3">
        <f t="shared" si="151"/>
        <v>47711.040000000001</v>
      </c>
      <c r="M1928" s="25">
        <f>IF(J1928&lt;'Параметры ПФ'!$N$7+0.01,E1928*F1928*G1928,ROUNDDOWN('Параметры ПФ'!$N$7/IF(H1928=0,I1928,IF(I1928&gt;H1928,H1928,I1928)),0)*G1928)</f>
        <v>416</v>
      </c>
      <c r="N1928" s="19">
        <f t="shared" si="152"/>
        <v>0</v>
      </c>
      <c r="O1928" s="66" t="b">
        <f t="shared" si="153"/>
        <v>1</v>
      </c>
      <c r="P1928" s="67">
        <f t="shared" si="154"/>
        <v>72</v>
      </c>
    </row>
    <row r="1929" spans="1:16" x14ac:dyDescent="0.45">
      <c r="A1929" s="90" t="s">
        <v>81</v>
      </c>
      <c r="B1929" s="90" t="s">
        <v>1236</v>
      </c>
      <c r="C1929" s="90" t="s">
        <v>1</v>
      </c>
      <c r="D1929" s="91">
        <v>36</v>
      </c>
      <c r="E1929" s="91">
        <v>16</v>
      </c>
      <c r="F1929" s="92">
        <v>2</v>
      </c>
      <c r="G1929" s="92">
        <v>13</v>
      </c>
      <c r="H1929" s="68">
        <f t="array" ref="H1929">INDEX('Нормативные затраты по МЗ'!$C$2:$C$132,MATCH(A1929&amp;C1929,'Нормативные затраты по МЗ'!$A$2:$A$132&amp;'Нормативные затраты по МЗ'!$B$2:$B$132,0))</f>
        <v>114.69</v>
      </c>
      <c r="I1929" s="3">
        <f>HLOOKUP($C1929,'Параметры ПФ'!$F$3:$K$4,2,FALSE)</f>
        <v>155.04</v>
      </c>
      <c r="J1929" s="3">
        <f t="shared" si="150"/>
        <v>3670.08</v>
      </c>
      <c r="K1929" s="4">
        <f>IF(J1929&lt;'Параметры ПФ'!$N$7+0.01,'Стандартные программы'!J1929,ROUNDDOWN('Параметры ПФ'!$N$7/IF(H1929=0,I1929,IF(I1929&gt;H1929,H1929,I1929)),0)*IF(H1929=0,I1929,IF(I1929&gt;H1929,H1929,I1929)))</f>
        <v>3670.08</v>
      </c>
      <c r="L1929" s="3">
        <f t="shared" si="151"/>
        <v>47711.040000000001</v>
      </c>
      <c r="M1929" s="25">
        <f>IF(J1929&lt;'Параметры ПФ'!$N$7+0.01,E1929*F1929*G1929,ROUNDDOWN('Параметры ПФ'!$N$7/IF(H1929=0,I1929,IF(I1929&gt;H1929,H1929,I1929)),0)*G1929)</f>
        <v>416</v>
      </c>
      <c r="N1929" s="19">
        <f t="shared" si="152"/>
        <v>0</v>
      </c>
      <c r="O1929" s="66" t="b">
        <f t="shared" si="153"/>
        <v>1</v>
      </c>
      <c r="P1929" s="67">
        <f t="shared" si="154"/>
        <v>72</v>
      </c>
    </row>
    <row r="1930" spans="1:16" x14ac:dyDescent="0.45">
      <c r="A1930" s="90" t="s">
        <v>81</v>
      </c>
      <c r="B1930" s="90" t="s">
        <v>1237</v>
      </c>
      <c r="C1930" s="90" t="s">
        <v>1</v>
      </c>
      <c r="D1930" s="91">
        <v>36</v>
      </c>
      <c r="E1930" s="91">
        <v>16</v>
      </c>
      <c r="F1930" s="92">
        <v>2</v>
      </c>
      <c r="G1930" s="92">
        <v>13</v>
      </c>
      <c r="H1930" s="68">
        <f t="array" ref="H1930">INDEX('Нормативные затраты по МЗ'!$C$2:$C$132,MATCH(A1930&amp;C1930,'Нормативные затраты по МЗ'!$A$2:$A$132&amp;'Нормативные затраты по МЗ'!$B$2:$B$132,0))</f>
        <v>114.69</v>
      </c>
      <c r="I1930" s="3">
        <f>HLOOKUP($C1930,'Параметры ПФ'!$F$3:$K$4,2,FALSE)</f>
        <v>155.04</v>
      </c>
      <c r="J1930" s="3">
        <f t="shared" si="150"/>
        <v>3670.08</v>
      </c>
      <c r="K1930" s="4">
        <f>IF(J1930&lt;'Параметры ПФ'!$N$7+0.01,'Стандартные программы'!J1930,ROUNDDOWN('Параметры ПФ'!$N$7/IF(H1930=0,I1930,IF(I1930&gt;H1930,H1930,I1930)),0)*IF(H1930=0,I1930,IF(I1930&gt;H1930,H1930,I1930)))</f>
        <v>3670.08</v>
      </c>
      <c r="L1930" s="3">
        <f t="shared" si="151"/>
        <v>47711.040000000001</v>
      </c>
      <c r="M1930" s="25">
        <f>IF(J1930&lt;'Параметры ПФ'!$N$7+0.01,E1930*F1930*G1930,ROUNDDOWN('Параметры ПФ'!$N$7/IF(H1930=0,I1930,IF(I1930&gt;H1930,H1930,I1930)),0)*G1930)</f>
        <v>416</v>
      </c>
      <c r="N1930" s="19">
        <f t="shared" si="152"/>
        <v>0</v>
      </c>
      <c r="O1930" s="66" t="b">
        <f t="shared" si="153"/>
        <v>1</v>
      </c>
      <c r="P1930" s="67">
        <f t="shared" si="154"/>
        <v>72</v>
      </c>
    </row>
    <row r="1931" spans="1:16" x14ac:dyDescent="0.45">
      <c r="A1931" s="90" t="s">
        <v>81</v>
      </c>
      <c r="B1931" s="90" t="s">
        <v>1238</v>
      </c>
      <c r="C1931" s="90" t="s">
        <v>1</v>
      </c>
      <c r="D1931" s="91">
        <v>36</v>
      </c>
      <c r="E1931" s="91">
        <v>16</v>
      </c>
      <c r="F1931" s="92">
        <v>2</v>
      </c>
      <c r="G1931" s="92">
        <v>13</v>
      </c>
      <c r="H1931" s="68">
        <f t="array" ref="H1931">INDEX('Нормативные затраты по МЗ'!$C$2:$C$132,MATCH(A1931&amp;C1931,'Нормативные затраты по МЗ'!$A$2:$A$132&amp;'Нормативные затраты по МЗ'!$B$2:$B$132,0))</f>
        <v>114.69</v>
      </c>
      <c r="I1931" s="3">
        <f>HLOOKUP($C1931,'Параметры ПФ'!$F$3:$K$4,2,FALSE)</f>
        <v>155.04</v>
      </c>
      <c r="J1931" s="3">
        <f t="shared" si="150"/>
        <v>3670.08</v>
      </c>
      <c r="K1931" s="4">
        <f>IF(J1931&lt;'Параметры ПФ'!$N$7+0.01,'Стандартные программы'!J1931,ROUNDDOWN('Параметры ПФ'!$N$7/IF(H1931=0,I1931,IF(I1931&gt;H1931,H1931,I1931)),0)*IF(H1931=0,I1931,IF(I1931&gt;H1931,H1931,I1931)))</f>
        <v>3670.08</v>
      </c>
      <c r="L1931" s="3">
        <f t="shared" si="151"/>
        <v>47711.040000000001</v>
      </c>
      <c r="M1931" s="25">
        <f>IF(J1931&lt;'Параметры ПФ'!$N$7+0.01,E1931*F1931*G1931,ROUNDDOWN('Параметры ПФ'!$N$7/IF(H1931=0,I1931,IF(I1931&gt;H1931,H1931,I1931)),0)*G1931)</f>
        <v>416</v>
      </c>
      <c r="N1931" s="19">
        <f t="shared" si="152"/>
        <v>0</v>
      </c>
      <c r="O1931" s="66" t="b">
        <f t="shared" si="153"/>
        <v>1</v>
      </c>
      <c r="P1931" s="67">
        <f t="shared" si="154"/>
        <v>72</v>
      </c>
    </row>
    <row r="1932" spans="1:16" x14ac:dyDescent="0.45">
      <c r="A1932" s="90" t="s">
        <v>81</v>
      </c>
      <c r="B1932" s="90" t="s">
        <v>1239</v>
      </c>
      <c r="C1932" s="90" t="s">
        <v>1</v>
      </c>
      <c r="D1932" s="91">
        <v>36</v>
      </c>
      <c r="E1932" s="91">
        <v>16</v>
      </c>
      <c r="F1932" s="92">
        <v>2</v>
      </c>
      <c r="G1932" s="92">
        <v>13</v>
      </c>
      <c r="H1932" s="68">
        <f t="array" ref="H1932">INDEX('Нормативные затраты по МЗ'!$C$2:$C$132,MATCH(A1932&amp;C1932,'Нормативные затраты по МЗ'!$A$2:$A$132&amp;'Нормативные затраты по МЗ'!$B$2:$B$132,0))</f>
        <v>114.69</v>
      </c>
      <c r="I1932" s="3">
        <f>HLOOKUP($C1932,'Параметры ПФ'!$F$3:$K$4,2,FALSE)</f>
        <v>155.04</v>
      </c>
      <c r="J1932" s="3">
        <f t="shared" si="150"/>
        <v>3670.08</v>
      </c>
      <c r="K1932" s="4">
        <f>IF(J1932&lt;'Параметры ПФ'!$N$7+0.01,'Стандартные программы'!J1932,ROUNDDOWN('Параметры ПФ'!$N$7/IF(H1932=0,I1932,IF(I1932&gt;H1932,H1932,I1932)),0)*IF(H1932=0,I1932,IF(I1932&gt;H1932,H1932,I1932)))</f>
        <v>3670.08</v>
      </c>
      <c r="L1932" s="3">
        <f t="shared" si="151"/>
        <v>47711.040000000001</v>
      </c>
      <c r="M1932" s="25">
        <f>IF(J1932&lt;'Параметры ПФ'!$N$7+0.01,E1932*F1932*G1932,ROUNDDOWN('Параметры ПФ'!$N$7/IF(H1932=0,I1932,IF(I1932&gt;H1932,H1932,I1932)),0)*G1932)</f>
        <v>416</v>
      </c>
      <c r="N1932" s="19">
        <f t="shared" si="152"/>
        <v>0</v>
      </c>
      <c r="O1932" s="66" t="b">
        <f t="shared" si="153"/>
        <v>1</v>
      </c>
      <c r="P1932" s="67">
        <f t="shared" si="154"/>
        <v>72</v>
      </c>
    </row>
    <row r="1933" spans="1:16" x14ac:dyDescent="0.45">
      <c r="A1933" s="90" t="s">
        <v>81</v>
      </c>
      <c r="B1933" s="90" t="s">
        <v>1240</v>
      </c>
      <c r="C1933" s="90" t="s">
        <v>1</v>
      </c>
      <c r="D1933" s="91">
        <v>36</v>
      </c>
      <c r="E1933" s="91">
        <v>16</v>
      </c>
      <c r="F1933" s="92">
        <v>2</v>
      </c>
      <c r="G1933" s="92">
        <v>13</v>
      </c>
      <c r="H1933" s="68">
        <f t="array" ref="H1933">INDEX('Нормативные затраты по МЗ'!$C$2:$C$132,MATCH(A1933&amp;C1933,'Нормативные затраты по МЗ'!$A$2:$A$132&amp;'Нормативные затраты по МЗ'!$B$2:$B$132,0))</f>
        <v>114.69</v>
      </c>
      <c r="I1933" s="3">
        <f>HLOOKUP($C1933,'Параметры ПФ'!$F$3:$K$4,2,FALSE)</f>
        <v>155.04</v>
      </c>
      <c r="J1933" s="3">
        <f t="shared" si="150"/>
        <v>3670.08</v>
      </c>
      <c r="K1933" s="4">
        <f>IF(J1933&lt;'Параметры ПФ'!$N$7+0.01,'Стандартные программы'!J1933,ROUNDDOWN('Параметры ПФ'!$N$7/IF(H1933=0,I1933,IF(I1933&gt;H1933,H1933,I1933)),0)*IF(H1933=0,I1933,IF(I1933&gt;H1933,H1933,I1933)))</f>
        <v>3670.08</v>
      </c>
      <c r="L1933" s="3">
        <f>K1933*G1933</f>
        <v>47711.040000000001</v>
      </c>
      <c r="M1933" s="25">
        <f>IF(J1933&lt;'Параметры ПФ'!$N$7+0.01,E1933*F1933*G1933,ROUNDDOWN('Параметры ПФ'!$N$7/IF(H1933=0,I1933,IF(I1933&gt;H1933,H1933,I1933)),0)*G1933)</f>
        <v>416</v>
      </c>
      <c r="N1933" s="19">
        <f t="shared" si="152"/>
        <v>0</v>
      </c>
      <c r="O1933" s="66" t="b">
        <f t="shared" si="153"/>
        <v>1</v>
      </c>
      <c r="P1933" s="67">
        <f t="shared" si="154"/>
        <v>72</v>
      </c>
    </row>
    <row r="1934" spans="1:16" x14ac:dyDescent="0.45">
      <c r="A1934" s="90" t="s">
        <v>81</v>
      </c>
      <c r="B1934" s="90" t="s">
        <v>1241</v>
      </c>
      <c r="C1934" s="90" t="s">
        <v>1</v>
      </c>
      <c r="D1934" s="91">
        <v>36</v>
      </c>
      <c r="E1934" s="91">
        <v>16</v>
      </c>
      <c r="F1934" s="92">
        <v>2</v>
      </c>
      <c r="G1934" s="92">
        <v>13</v>
      </c>
      <c r="H1934" s="68">
        <f t="array" ref="H1934">INDEX('Нормативные затраты по МЗ'!$C$2:$C$132,MATCH(A1934&amp;C1934,'Нормативные затраты по МЗ'!$A$2:$A$132&amp;'Нормативные затраты по МЗ'!$B$2:$B$132,0))</f>
        <v>114.69</v>
      </c>
      <c r="I1934" s="3">
        <f>HLOOKUP($C1934,'Параметры ПФ'!$F$3:$K$4,2,FALSE)</f>
        <v>155.04</v>
      </c>
      <c r="J1934" s="3">
        <f t="shared" si="150"/>
        <v>3670.08</v>
      </c>
      <c r="K1934" s="4">
        <f>IF(J1934&lt;'Параметры ПФ'!$N$7+0.01,'Стандартные программы'!J1934,ROUNDDOWN('Параметры ПФ'!$N$7/IF(H1934=0,I1934,IF(I1934&gt;H1934,H1934,I1934)),0)*IF(H1934=0,I1934,IF(I1934&gt;H1934,H1934,I1934)))</f>
        <v>3670.08</v>
      </c>
      <c r="L1934" s="3">
        <f t="shared" si="151"/>
        <v>47711.040000000001</v>
      </c>
      <c r="M1934" s="25">
        <f>IF(J1934&lt;'Параметры ПФ'!$N$7+0.01,E1934*F1934*G1934,ROUNDDOWN('Параметры ПФ'!$N$7/IF(H1934=0,I1934,IF(I1934&gt;H1934,H1934,I1934)),0)*G1934)</f>
        <v>416</v>
      </c>
      <c r="N1934" s="19">
        <f t="shared" si="152"/>
        <v>0</v>
      </c>
      <c r="O1934" s="66" t="b">
        <f t="shared" si="153"/>
        <v>1</v>
      </c>
      <c r="P1934" s="67">
        <f t="shared" si="154"/>
        <v>72</v>
      </c>
    </row>
    <row r="1935" spans="1:16" x14ac:dyDescent="0.45">
      <c r="A1935" s="90" t="s">
        <v>81</v>
      </c>
      <c r="B1935" s="90" t="s">
        <v>1242</v>
      </c>
      <c r="C1935" s="90" t="s">
        <v>1</v>
      </c>
      <c r="D1935" s="91">
        <v>36</v>
      </c>
      <c r="E1935" s="91">
        <v>16</v>
      </c>
      <c r="F1935" s="92">
        <v>2</v>
      </c>
      <c r="G1935" s="92">
        <v>13</v>
      </c>
      <c r="H1935" s="68">
        <f t="array" ref="H1935">INDEX('Нормативные затраты по МЗ'!$C$2:$C$132,MATCH(A1935&amp;C1935,'Нормативные затраты по МЗ'!$A$2:$A$132&amp;'Нормативные затраты по МЗ'!$B$2:$B$132,0))</f>
        <v>114.69</v>
      </c>
      <c r="I1935" s="3">
        <f>HLOOKUP($C1935,'Параметры ПФ'!$F$3:$K$4,2,FALSE)</f>
        <v>155.04</v>
      </c>
      <c r="J1935" s="3">
        <f t="shared" si="150"/>
        <v>3670.08</v>
      </c>
      <c r="K1935" s="4">
        <f>IF(J1935&lt;'Параметры ПФ'!$N$7+0.01,'Стандартные программы'!J1935,ROUNDDOWN('Параметры ПФ'!$N$7/IF(H1935=0,I1935,IF(I1935&gt;H1935,H1935,I1935)),0)*IF(H1935=0,I1935,IF(I1935&gt;H1935,H1935,I1935)))</f>
        <v>3670.08</v>
      </c>
      <c r="L1935" s="3">
        <f t="shared" si="151"/>
        <v>47711.040000000001</v>
      </c>
      <c r="M1935" s="25">
        <f>IF(J1935&lt;'Параметры ПФ'!$N$7+0.01,E1935*F1935*G1935,ROUNDDOWN('Параметры ПФ'!$N$7/IF(H1935=0,I1935,IF(I1935&gt;H1935,H1935,I1935)),0)*G1935)</f>
        <v>416</v>
      </c>
      <c r="N1935" s="19">
        <f t="shared" si="152"/>
        <v>0</v>
      </c>
      <c r="O1935" s="66" t="b">
        <f t="shared" si="153"/>
        <v>1</v>
      </c>
      <c r="P1935" s="67">
        <f t="shared" si="154"/>
        <v>72</v>
      </c>
    </row>
    <row r="1936" spans="1:16" x14ac:dyDescent="0.45">
      <c r="A1936" s="90" t="s">
        <v>81</v>
      </c>
      <c r="B1936" s="90" t="s">
        <v>1243</v>
      </c>
      <c r="C1936" s="90" t="s">
        <v>1</v>
      </c>
      <c r="D1936" s="91">
        <v>36</v>
      </c>
      <c r="E1936" s="91">
        <v>16</v>
      </c>
      <c r="F1936" s="92">
        <v>2</v>
      </c>
      <c r="G1936" s="92">
        <v>13</v>
      </c>
      <c r="H1936" s="68">
        <f t="array" ref="H1936">INDEX('Нормативные затраты по МЗ'!$C$2:$C$132,MATCH(A1936&amp;C1936,'Нормативные затраты по МЗ'!$A$2:$A$132&amp;'Нормативные затраты по МЗ'!$B$2:$B$132,0))</f>
        <v>114.69</v>
      </c>
      <c r="I1936" s="3">
        <f>HLOOKUP($C1936,'Параметры ПФ'!$F$3:$K$4,2,FALSE)</f>
        <v>155.04</v>
      </c>
      <c r="J1936" s="3">
        <f t="shared" si="150"/>
        <v>3670.08</v>
      </c>
      <c r="K1936" s="4">
        <f>IF(J1936&lt;'Параметры ПФ'!$N$7+0.01,'Стандартные программы'!J1936,ROUNDDOWN('Параметры ПФ'!$N$7/IF(H1936=0,I1936,IF(I1936&gt;H1936,H1936,I1936)),0)*IF(H1936=0,I1936,IF(I1936&gt;H1936,H1936,I1936)))</f>
        <v>3670.08</v>
      </c>
      <c r="L1936" s="3">
        <f t="shared" si="151"/>
        <v>47711.040000000001</v>
      </c>
      <c r="M1936" s="25">
        <f>IF(J1936&lt;'Параметры ПФ'!$N$7+0.01,E1936*F1936*G1936,ROUNDDOWN('Параметры ПФ'!$N$7/IF(H1936=0,I1936,IF(I1936&gt;H1936,H1936,I1936)),0)*G1936)</f>
        <v>416</v>
      </c>
      <c r="N1936" s="19">
        <f t="shared" si="152"/>
        <v>0</v>
      </c>
      <c r="O1936" s="66" t="b">
        <f t="shared" si="153"/>
        <v>1</v>
      </c>
      <c r="P1936" s="67">
        <f t="shared" si="154"/>
        <v>72</v>
      </c>
    </row>
    <row r="1937" spans="1:16" x14ac:dyDescent="0.45">
      <c r="A1937" s="90" t="s">
        <v>81</v>
      </c>
      <c r="B1937" s="90" t="s">
        <v>1244</v>
      </c>
      <c r="C1937" s="90" t="s">
        <v>1</v>
      </c>
      <c r="D1937" s="91">
        <v>36</v>
      </c>
      <c r="E1937" s="91">
        <v>16</v>
      </c>
      <c r="F1937" s="92">
        <v>2</v>
      </c>
      <c r="G1937" s="92">
        <v>13</v>
      </c>
      <c r="H1937" s="68">
        <f t="array" ref="H1937">INDEX('Нормативные затраты по МЗ'!$C$2:$C$132,MATCH(A1937&amp;C1937,'Нормативные затраты по МЗ'!$A$2:$A$132&amp;'Нормативные затраты по МЗ'!$B$2:$B$132,0))</f>
        <v>114.69</v>
      </c>
      <c r="I1937" s="3">
        <f>HLOOKUP($C1937,'Параметры ПФ'!$F$3:$K$4,2,FALSE)</f>
        <v>155.04</v>
      </c>
      <c r="J1937" s="3">
        <f t="shared" si="150"/>
        <v>3670.08</v>
      </c>
      <c r="K1937" s="4">
        <f>IF(J1937&lt;'Параметры ПФ'!$N$7+0.01,'Стандартные программы'!J1937,ROUNDDOWN('Параметры ПФ'!$N$7/IF(H1937=0,I1937,IF(I1937&gt;H1937,H1937,I1937)),0)*IF(H1937=0,I1937,IF(I1937&gt;H1937,H1937,I1937)))</f>
        <v>3670.08</v>
      </c>
      <c r="L1937" s="3">
        <f t="shared" si="151"/>
        <v>47711.040000000001</v>
      </c>
      <c r="M1937" s="25">
        <f>IF(J1937&lt;'Параметры ПФ'!$N$7+0.01,E1937*F1937*G1937,ROUNDDOWN('Параметры ПФ'!$N$7/IF(H1937=0,I1937,IF(I1937&gt;H1937,H1937,I1937)),0)*G1937)</f>
        <v>416</v>
      </c>
      <c r="N1937" s="19">
        <f t="shared" si="152"/>
        <v>0</v>
      </c>
      <c r="O1937" s="66" t="b">
        <f t="shared" si="153"/>
        <v>1</v>
      </c>
      <c r="P1937" s="67">
        <f t="shared" si="154"/>
        <v>72</v>
      </c>
    </row>
    <row r="1938" spans="1:16" x14ac:dyDescent="0.45">
      <c r="A1938" s="90" t="s">
        <v>81</v>
      </c>
      <c r="B1938" s="90" t="s">
        <v>1245</v>
      </c>
      <c r="C1938" s="90" t="s">
        <v>1</v>
      </c>
      <c r="D1938" s="91">
        <v>36</v>
      </c>
      <c r="E1938" s="91">
        <v>16</v>
      </c>
      <c r="F1938" s="92">
        <v>2</v>
      </c>
      <c r="G1938" s="92">
        <v>13</v>
      </c>
      <c r="H1938" s="68">
        <f t="array" ref="H1938">INDEX('Нормативные затраты по МЗ'!$C$2:$C$132,MATCH(A1938&amp;C1938,'Нормативные затраты по МЗ'!$A$2:$A$132&amp;'Нормативные затраты по МЗ'!$B$2:$B$132,0))</f>
        <v>114.69</v>
      </c>
      <c r="I1938" s="3">
        <f>HLOOKUP($C1938,'Параметры ПФ'!$F$3:$K$4,2,FALSE)</f>
        <v>155.04</v>
      </c>
      <c r="J1938" s="3">
        <f t="shared" si="150"/>
        <v>3670.08</v>
      </c>
      <c r="K1938" s="4">
        <f>IF(J1938&lt;'Параметры ПФ'!$N$7+0.01,'Стандартные программы'!J1938,ROUNDDOWN('Параметры ПФ'!$N$7/IF(H1938=0,I1938,IF(I1938&gt;H1938,H1938,I1938)),0)*IF(H1938=0,I1938,IF(I1938&gt;H1938,H1938,I1938)))</f>
        <v>3670.08</v>
      </c>
      <c r="L1938" s="3">
        <f t="shared" si="151"/>
        <v>47711.040000000001</v>
      </c>
      <c r="M1938" s="25">
        <f>IF(J1938&lt;'Параметры ПФ'!$N$7+0.01,E1938*F1938*G1938,ROUNDDOWN('Параметры ПФ'!$N$7/IF(H1938=0,I1938,IF(I1938&gt;H1938,H1938,I1938)),0)*G1938)</f>
        <v>416</v>
      </c>
      <c r="N1938" s="19">
        <f t="shared" si="152"/>
        <v>0</v>
      </c>
      <c r="O1938" s="66" t="b">
        <f t="shared" si="153"/>
        <v>1</v>
      </c>
      <c r="P1938" s="67">
        <f t="shared" si="154"/>
        <v>72</v>
      </c>
    </row>
    <row r="1939" spans="1:16" x14ac:dyDescent="0.45">
      <c r="A1939" s="90" t="s">
        <v>81</v>
      </c>
      <c r="B1939" s="90" t="s">
        <v>1246</v>
      </c>
      <c r="C1939" s="90" t="s">
        <v>1</v>
      </c>
      <c r="D1939" s="91">
        <v>36</v>
      </c>
      <c r="E1939" s="91">
        <v>16</v>
      </c>
      <c r="F1939" s="92">
        <v>2</v>
      </c>
      <c r="G1939" s="92">
        <v>13</v>
      </c>
      <c r="H1939" s="68">
        <f t="array" ref="H1939">INDEX('Нормативные затраты по МЗ'!$C$2:$C$132,MATCH(A1939&amp;C1939,'Нормативные затраты по МЗ'!$A$2:$A$132&amp;'Нормативные затраты по МЗ'!$B$2:$B$132,0))</f>
        <v>114.69</v>
      </c>
      <c r="I1939" s="3">
        <f>HLOOKUP($C1939,'Параметры ПФ'!$F$3:$K$4,2,FALSE)</f>
        <v>155.04</v>
      </c>
      <c r="J1939" s="3">
        <f t="shared" si="150"/>
        <v>3670.08</v>
      </c>
      <c r="K1939" s="4">
        <f>IF(J1939&lt;'Параметры ПФ'!$N$7+0.01,'Стандартные программы'!J1939,ROUNDDOWN('Параметры ПФ'!$N$7/IF(H1939=0,I1939,IF(I1939&gt;H1939,H1939,I1939)),0)*IF(H1939=0,I1939,IF(I1939&gt;H1939,H1939,I1939)))</f>
        <v>3670.08</v>
      </c>
      <c r="L1939" s="3">
        <f t="shared" si="151"/>
        <v>47711.040000000001</v>
      </c>
      <c r="M1939" s="25">
        <f>IF(J1939&lt;'Параметры ПФ'!$N$7+0.01,E1939*F1939*G1939,ROUNDDOWN('Параметры ПФ'!$N$7/IF(H1939=0,I1939,IF(I1939&gt;H1939,H1939,I1939)),0)*G1939)</f>
        <v>416</v>
      </c>
      <c r="N1939" s="19">
        <f t="shared" si="152"/>
        <v>0</v>
      </c>
      <c r="O1939" s="66" t="b">
        <f t="shared" si="153"/>
        <v>1</v>
      </c>
      <c r="P1939" s="67">
        <f t="shared" si="154"/>
        <v>72</v>
      </c>
    </row>
    <row r="1940" spans="1:16" x14ac:dyDescent="0.45">
      <c r="A1940" s="90" t="s">
        <v>81</v>
      </c>
      <c r="B1940" s="90" t="s">
        <v>1247</v>
      </c>
      <c r="C1940" s="90" t="s">
        <v>1</v>
      </c>
      <c r="D1940" s="91">
        <v>36</v>
      </c>
      <c r="E1940" s="91">
        <v>16</v>
      </c>
      <c r="F1940" s="92">
        <v>2</v>
      </c>
      <c r="G1940" s="92">
        <v>13</v>
      </c>
      <c r="H1940" s="68">
        <f t="array" ref="H1940">INDEX('Нормативные затраты по МЗ'!$C$2:$C$132,MATCH(A1940&amp;C1940,'Нормативные затраты по МЗ'!$A$2:$A$132&amp;'Нормативные затраты по МЗ'!$B$2:$B$132,0))</f>
        <v>114.69</v>
      </c>
      <c r="I1940" s="3">
        <f>HLOOKUP($C1940,'Параметры ПФ'!$F$3:$K$4,2,FALSE)</f>
        <v>155.04</v>
      </c>
      <c r="J1940" s="3">
        <f t="shared" si="150"/>
        <v>3670.08</v>
      </c>
      <c r="K1940" s="4">
        <f>IF(J1940&lt;'Параметры ПФ'!$N$7+0.01,'Стандартные программы'!J1940,ROUNDDOWN('Параметры ПФ'!$N$7/IF(H1940=0,I1940,IF(I1940&gt;H1940,H1940,I1940)),0)*IF(H1940=0,I1940,IF(I1940&gt;H1940,H1940,I1940)))</f>
        <v>3670.08</v>
      </c>
      <c r="L1940" s="3">
        <f t="shared" si="151"/>
        <v>47711.040000000001</v>
      </c>
      <c r="M1940" s="25">
        <f>IF(J1940&lt;'Параметры ПФ'!$N$7+0.01,E1940*F1940*G1940,ROUNDDOWN('Параметры ПФ'!$N$7/IF(H1940=0,I1940,IF(I1940&gt;H1940,H1940,I1940)),0)*G1940)</f>
        <v>416</v>
      </c>
      <c r="N1940" s="19">
        <f t="shared" si="152"/>
        <v>0</v>
      </c>
      <c r="O1940" s="66" t="b">
        <f t="shared" si="153"/>
        <v>1</v>
      </c>
      <c r="P1940" s="67">
        <f t="shared" si="154"/>
        <v>72</v>
      </c>
    </row>
    <row r="1941" spans="1:16" x14ac:dyDescent="0.45">
      <c r="A1941" s="90" t="s">
        <v>81</v>
      </c>
      <c r="B1941" s="90" t="s">
        <v>1248</v>
      </c>
      <c r="C1941" s="90" t="s">
        <v>1</v>
      </c>
      <c r="D1941" s="91">
        <v>36</v>
      </c>
      <c r="E1941" s="91">
        <v>16</v>
      </c>
      <c r="F1941" s="92">
        <v>2</v>
      </c>
      <c r="G1941" s="92">
        <v>13</v>
      </c>
      <c r="H1941" s="68">
        <f t="array" ref="H1941">INDEX('Нормативные затраты по МЗ'!$C$2:$C$132,MATCH(A1941&amp;C1941,'Нормативные затраты по МЗ'!$A$2:$A$132&amp;'Нормативные затраты по МЗ'!$B$2:$B$132,0))</f>
        <v>114.69</v>
      </c>
      <c r="I1941" s="3">
        <f>HLOOKUP($C1941,'Параметры ПФ'!$F$3:$K$4,2,FALSE)</f>
        <v>155.04</v>
      </c>
      <c r="J1941" s="3">
        <f t="shared" si="150"/>
        <v>3670.08</v>
      </c>
      <c r="K1941" s="4">
        <f>IF(J1941&lt;'Параметры ПФ'!$N$7+0.01,'Стандартные программы'!J1941,ROUNDDOWN('Параметры ПФ'!$N$7/IF(H1941=0,I1941,IF(I1941&gt;H1941,H1941,I1941)),0)*IF(H1941=0,I1941,IF(I1941&gt;H1941,H1941,I1941)))</f>
        <v>3670.08</v>
      </c>
      <c r="L1941" s="3">
        <f t="shared" si="151"/>
        <v>47711.040000000001</v>
      </c>
      <c r="M1941" s="25">
        <f>IF(J1941&lt;'Параметры ПФ'!$N$7+0.01,E1941*F1941*G1941,ROUNDDOWN('Параметры ПФ'!$N$7/IF(H1941=0,I1941,IF(I1941&gt;H1941,H1941,I1941)),0)*G1941)</f>
        <v>416</v>
      </c>
      <c r="N1941" s="19">
        <f t="shared" si="152"/>
        <v>0</v>
      </c>
      <c r="O1941" s="66" t="b">
        <f t="shared" si="153"/>
        <v>1</v>
      </c>
      <c r="P1941" s="67">
        <f t="shared" si="154"/>
        <v>72</v>
      </c>
    </row>
    <row r="1942" spans="1:16" x14ac:dyDescent="0.45">
      <c r="A1942" s="90" t="s">
        <v>81</v>
      </c>
      <c r="B1942" s="90" t="s">
        <v>1249</v>
      </c>
      <c r="C1942" s="90" t="s">
        <v>1</v>
      </c>
      <c r="D1942" s="91">
        <v>36</v>
      </c>
      <c r="E1942" s="91">
        <v>16</v>
      </c>
      <c r="F1942" s="92">
        <v>2</v>
      </c>
      <c r="G1942" s="92">
        <v>13</v>
      </c>
      <c r="H1942" s="68">
        <f t="array" ref="H1942">INDEX('Нормативные затраты по МЗ'!$C$2:$C$132,MATCH(A1942&amp;C1942,'Нормативные затраты по МЗ'!$A$2:$A$132&amp;'Нормативные затраты по МЗ'!$B$2:$B$132,0))</f>
        <v>114.69</v>
      </c>
      <c r="I1942" s="3">
        <f>HLOOKUP($C1942,'Параметры ПФ'!$F$3:$K$4,2,FALSE)</f>
        <v>155.04</v>
      </c>
      <c r="J1942" s="3">
        <f t="shared" si="150"/>
        <v>3670.08</v>
      </c>
      <c r="K1942" s="4">
        <f>IF(J1942&lt;'Параметры ПФ'!$N$7+0.01,'Стандартные программы'!J1942,ROUNDDOWN('Параметры ПФ'!$N$7/IF(H1942=0,I1942,IF(I1942&gt;H1942,H1942,I1942)),0)*IF(H1942=0,I1942,IF(I1942&gt;H1942,H1942,I1942)))</f>
        <v>3670.08</v>
      </c>
      <c r="L1942" s="3">
        <f t="shared" si="151"/>
        <v>47711.040000000001</v>
      </c>
      <c r="M1942" s="25">
        <f>IF(J1942&lt;'Параметры ПФ'!$N$7+0.01,E1942*F1942*G1942,ROUNDDOWN('Параметры ПФ'!$N$7/IF(H1942=0,I1942,IF(I1942&gt;H1942,H1942,I1942)),0)*G1942)</f>
        <v>416</v>
      </c>
      <c r="N1942" s="19">
        <f t="shared" si="152"/>
        <v>0</v>
      </c>
      <c r="O1942" s="66" t="b">
        <f t="shared" si="153"/>
        <v>1</v>
      </c>
      <c r="P1942" s="67">
        <f t="shared" si="154"/>
        <v>72</v>
      </c>
    </row>
    <row r="1943" spans="1:16" x14ac:dyDescent="0.45">
      <c r="A1943" s="90" t="s">
        <v>81</v>
      </c>
      <c r="B1943" s="90" t="s">
        <v>1250</v>
      </c>
      <c r="C1943" s="90" t="s">
        <v>1</v>
      </c>
      <c r="D1943" s="91">
        <v>36</v>
      </c>
      <c r="E1943" s="91">
        <v>16</v>
      </c>
      <c r="F1943" s="92">
        <v>2</v>
      </c>
      <c r="G1943" s="92">
        <v>13</v>
      </c>
      <c r="H1943" s="68">
        <f t="array" ref="H1943">INDEX('Нормативные затраты по МЗ'!$C$2:$C$132,MATCH(A1943&amp;C1943,'Нормативные затраты по МЗ'!$A$2:$A$132&amp;'Нормативные затраты по МЗ'!$B$2:$B$132,0))</f>
        <v>114.69</v>
      </c>
      <c r="I1943" s="3">
        <f>HLOOKUP($C1943,'Параметры ПФ'!$F$3:$K$4,2,FALSE)</f>
        <v>155.04</v>
      </c>
      <c r="J1943" s="3">
        <f>IF(H1943=0,I1943*F1943*E1943,IF(I1943&gt;H1943,H1943*F1943*E1943,I1943*F1943*E1943))</f>
        <v>3670.08</v>
      </c>
      <c r="K1943" s="4">
        <f>IF(J1943&lt;'Параметры ПФ'!$N$7+0.01,'Стандартные программы'!J1943,ROUNDDOWN('Параметры ПФ'!$N$7/IF(H1943=0,I1943,IF(I1943&gt;H1943,H1943,I1943)),0)*IF(H1943=0,I1943,IF(I1943&gt;H1943,H1943,I1943)))</f>
        <v>3670.08</v>
      </c>
      <c r="L1943" s="3">
        <f>K1943*G1943</f>
        <v>47711.040000000001</v>
      </c>
      <c r="M1943" s="25">
        <f>IF(J1943&lt;'Параметры ПФ'!$N$7+0.01,E1943*F1943*G1943,ROUNDDOWN('Параметры ПФ'!$N$7/IF(H1943=0,I1943,IF(I1943&gt;H1943,H1943,I1943)),0)*G1943)</f>
        <v>416</v>
      </c>
      <c r="N1943" s="19">
        <f>IF(H1943=0,I1943*F1943*E1943,IF(I1943&gt;H1943,H1943*F1943*E1943,I1943*F1943*E1943))-K1943</f>
        <v>0</v>
      </c>
      <c r="O1943" s="66" t="b">
        <f>IF(I1943&gt;=H1943,TRUE,FALSE)</f>
        <v>1</v>
      </c>
      <c r="P1943" s="67">
        <f>D1943*F1943</f>
        <v>72</v>
      </c>
    </row>
    <row r="1944" spans="1:16" x14ac:dyDescent="0.45">
      <c r="A1944" s="90" t="s">
        <v>81</v>
      </c>
      <c r="B1944" s="90" t="s">
        <v>1251</v>
      </c>
      <c r="C1944" s="90" t="s">
        <v>1</v>
      </c>
      <c r="D1944" s="91">
        <v>36</v>
      </c>
      <c r="E1944" s="91">
        <v>16</v>
      </c>
      <c r="F1944" s="92">
        <v>2</v>
      </c>
      <c r="G1944" s="92">
        <v>13</v>
      </c>
      <c r="H1944" s="68">
        <f t="array" ref="H1944">INDEX('Нормативные затраты по МЗ'!$C$2:$C$132,MATCH(A1944&amp;C1944,'Нормативные затраты по МЗ'!$A$2:$A$132&amp;'Нормативные затраты по МЗ'!$B$2:$B$132,0))</f>
        <v>114.69</v>
      </c>
      <c r="I1944" s="3">
        <f>HLOOKUP($C1944,'Параметры ПФ'!$F$3:$K$4,2,FALSE)</f>
        <v>155.04</v>
      </c>
      <c r="J1944" s="3">
        <f>IF(H1944=0,I1944*F1944*E1944,IF(I1944&gt;H1944,H1944*F1944*E1944,I1944*F1944*E1944))</f>
        <v>3670.08</v>
      </c>
      <c r="K1944" s="4">
        <f>IF(J1944&lt;'Параметры ПФ'!$N$7+0.01,'Стандартные программы'!J1944,ROUNDDOWN('Параметры ПФ'!$N$7/IF(H1944=0,I1944,IF(I1944&gt;H1944,H1944,I1944)),0)*IF(H1944=0,I1944,IF(I1944&gt;H1944,H1944,I1944)))</f>
        <v>3670.08</v>
      </c>
      <c r="L1944" s="3">
        <f>K1944*G1944</f>
        <v>47711.040000000001</v>
      </c>
      <c r="M1944" s="25">
        <f>IF(J1944&lt;'Параметры ПФ'!$N$7+0.01,E1944*F1944*G1944,ROUNDDOWN('Параметры ПФ'!$N$7/IF(H1944=0,I1944,IF(I1944&gt;H1944,H1944,I1944)),0)*G1944)</f>
        <v>416</v>
      </c>
      <c r="N1944" s="19">
        <f>IF(H1944=0,I1944*F1944*E1944,IF(I1944&gt;H1944,H1944*F1944*E1944,I1944*F1944*E1944))-K1944</f>
        <v>0</v>
      </c>
      <c r="O1944" s="66" t="b">
        <f>IF(I1944&gt;=H1944,TRUE,FALSE)</f>
        <v>1</v>
      </c>
      <c r="P1944" s="67">
        <f>D1944*F1944</f>
        <v>72</v>
      </c>
    </row>
    <row r="1945" spans="1:16" x14ac:dyDescent="0.45">
      <c r="A1945" s="90" t="s">
        <v>81</v>
      </c>
      <c r="B1945" s="90" t="s">
        <v>1252</v>
      </c>
      <c r="C1945" s="90" t="s">
        <v>1</v>
      </c>
      <c r="D1945" s="91">
        <v>36</v>
      </c>
      <c r="E1945" s="91">
        <v>16</v>
      </c>
      <c r="F1945" s="92">
        <v>2</v>
      </c>
      <c r="G1945" s="92">
        <v>13</v>
      </c>
      <c r="H1945" s="68">
        <f t="array" ref="H1945">INDEX('Нормативные затраты по МЗ'!$C$2:$C$132,MATCH(A1945&amp;C1945,'Нормативные затраты по МЗ'!$A$2:$A$132&amp;'Нормативные затраты по МЗ'!$B$2:$B$132,0))</f>
        <v>114.69</v>
      </c>
      <c r="I1945" s="3">
        <f>HLOOKUP($C1945,'Параметры ПФ'!$F$3:$K$4,2,FALSE)</f>
        <v>155.04</v>
      </c>
      <c r="J1945" s="3">
        <f>IF(H1945=0,I1945*F1945*E1945,IF(I1945&gt;H1945,H1945*F1945*E1945,I1945*F1945*E1945))</f>
        <v>3670.08</v>
      </c>
      <c r="K1945" s="4">
        <f>IF(J1945&lt;'Параметры ПФ'!$N$7+0.01,'Стандартные программы'!J1945,ROUNDDOWN('Параметры ПФ'!$N$7/IF(H1945=0,I1945,IF(I1945&gt;H1945,H1945,I1945)),0)*IF(H1945=0,I1945,IF(I1945&gt;H1945,H1945,I1945)))</f>
        <v>3670.08</v>
      </c>
      <c r="L1945" s="3">
        <f>K1945*G1945</f>
        <v>47711.040000000001</v>
      </c>
      <c r="M1945" s="25">
        <f>IF(J1945&lt;'Параметры ПФ'!$N$7+0.01,E1945*F1945*G1945,ROUNDDOWN('Параметры ПФ'!$N$7/IF(H1945=0,I1945,IF(I1945&gt;H1945,H1945,I1945)),0)*G1945)</f>
        <v>416</v>
      </c>
      <c r="N1945" s="19">
        <f>IF(H1945=0,I1945*F1945*E1945,IF(I1945&gt;H1945,H1945*F1945*E1945,I1945*F1945*E1945))-K1945</f>
        <v>0</v>
      </c>
      <c r="O1945" s="66" t="b">
        <f>IF(I1945&gt;=H1945,TRUE,FALSE)</f>
        <v>1</v>
      </c>
      <c r="P1945" s="67">
        <f>D1945*F1945</f>
        <v>72</v>
      </c>
    </row>
    <row r="1946" spans="1:16" x14ac:dyDescent="0.45">
      <c r="A1946" s="147"/>
      <c r="B1946" s="147"/>
      <c r="C1946" s="147"/>
      <c r="D1946" s="147"/>
      <c r="E1946" s="147"/>
      <c r="F1946" s="147"/>
      <c r="G1946" s="5">
        <f>SUBTOTAL(9,G2:G1945)</f>
        <v>29525</v>
      </c>
      <c r="H1946" s="6" t="s">
        <v>9</v>
      </c>
      <c r="I1946" s="7" t="s">
        <v>9</v>
      </c>
      <c r="J1946" s="6" t="s">
        <v>9</v>
      </c>
      <c r="K1946" s="7" t="s">
        <v>9</v>
      </c>
      <c r="L1946" s="119">
        <f>SUBTOTAL(9,L2:L1945)</f>
        <v>149687598</v>
      </c>
      <c r="M1946" s="119">
        <f>SUBTOTAL(9,M2:M1945)</f>
        <v>1045500</v>
      </c>
      <c r="N1946" s="20" t="s">
        <v>9</v>
      </c>
      <c r="O1946" s="66"/>
      <c r="P1946" s="63"/>
    </row>
  </sheetData>
  <autoFilter ref="A1:N1945"/>
  <mergeCells count="1">
    <mergeCell ref="A1946:F1946"/>
  </mergeCells>
  <phoneticPr fontId="5" type="noConversion"/>
  <conditionalFormatting sqref="N2:N1945">
    <cfRule type="cellIs" dxfId="3" priority="1" operator="greaterThan">
      <formula>#REF!</formula>
    </cfRule>
  </conditionalFormatting>
  <dataValidations disablePrompts="1" count="2">
    <dataValidation type="list" allowBlank="1" showInputMessage="1" showErrorMessage="1" sqref="C2:C364 C368:C422 C534:C540 C426:C430 C438:C505 C509:C513 C515:C517 C523 C542:C567 C569:C1003 C1290:C1322 C1337:C1344 C1356:C1945 C1024:C1237">
      <formula1>"Социально-гуманитарная, Естественнонаучная, Художественная, Физкультурно-спортивная, Туристско-краеведческая, Техническая"</formula1>
    </dataValidation>
    <dataValidation type="list" allowBlank="1" showInputMessage="1" showErrorMessage="1" sqref="A59:A167 A1363:A1366 A1024:A11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="70" zoomScaleNormal="70" workbookViewId="0">
      <selection activeCell="K22" sqref="K22"/>
    </sheetView>
  </sheetViews>
  <sheetFormatPr defaultColWidth="11" defaultRowHeight="15.9" x14ac:dyDescent="0.45"/>
  <cols>
    <col min="1" max="1" width="25.35546875" style="9" customWidth="1"/>
    <col min="2" max="2" width="34.5" style="9" customWidth="1"/>
    <col min="3" max="3" width="24.140625" style="9" customWidth="1"/>
    <col min="4" max="4" width="11.5" style="9" customWidth="1"/>
    <col min="5" max="5" width="12.85546875" style="9" customWidth="1"/>
    <col min="6" max="6" width="12.140625" style="10" customWidth="1"/>
    <col min="7" max="7" width="11.5" style="10" customWidth="1"/>
    <col min="8" max="8" width="12.5" style="11" customWidth="1"/>
    <col min="9" max="9" width="11.140625" style="8" customWidth="1"/>
    <col min="10" max="10" width="12" style="8" customWidth="1"/>
    <col min="11" max="11" width="15.640625" customWidth="1"/>
    <col min="12" max="12" width="15.35546875" style="8" customWidth="1"/>
    <col min="13" max="13" width="16.2109375" style="8" customWidth="1"/>
    <col min="14" max="14" width="19" style="21" customWidth="1"/>
    <col min="15" max="16" width="14.7109375" customWidth="1"/>
  </cols>
  <sheetData>
    <row r="1" spans="1:16" s="1" customFormat="1" ht="79.3" x14ac:dyDescent="0.45">
      <c r="A1" s="12" t="s">
        <v>5</v>
      </c>
      <c r="B1" s="12" t="s">
        <v>6</v>
      </c>
      <c r="C1" s="12" t="s">
        <v>4</v>
      </c>
      <c r="D1" s="13" t="s">
        <v>3</v>
      </c>
      <c r="E1" s="13" t="s">
        <v>29</v>
      </c>
      <c r="F1" s="13" t="s">
        <v>11</v>
      </c>
      <c r="G1" s="13" t="s">
        <v>7</v>
      </c>
      <c r="H1" s="14" t="s">
        <v>41</v>
      </c>
      <c r="I1" s="15" t="s">
        <v>84</v>
      </c>
      <c r="J1" s="15" t="s">
        <v>30</v>
      </c>
      <c r="K1" s="22" t="s">
        <v>31</v>
      </c>
      <c r="L1" s="15" t="s">
        <v>12</v>
      </c>
      <c r="M1" s="15" t="s">
        <v>13</v>
      </c>
      <c r="N1" s="18" t="s">
        <v>32</v>
      </c>
      <c r="O1" s="64" t="s">
        <v>40</v>
      </c>
      <c r="P1" s="65" t="s">
        <v>42</v>
      </c>
    </row>
    <row r="2" spans="1:16" x14ac:dyDescent="0.45">
      <c r="A2" s="2"/>
      <c r="B2" s="2"/>
      <c r="C2" s="2"/>
      <c r="D2" s="16"/>
      <c r="E2" s="16"/>
      <c r="F2" s="17"/>
      <c r="G2" s="17"/>
      <c r="H2" s="68" t="e">
        <f t="array" ref="H2">INDEX('[1]Нормативные затраты по МЗ'!$C$2:$C$144,MATCH(A2&amp;C2,'[1]Нормативные затраты по МЗ'!$A$2:$A$144&amp;'[1]Нормативные затраты по МЗ'!$B$2:$B$144,0))</f>
        <v>#N/A</v>
      </c>
      <c r="I2" s="3" t="e">
        <f>HLOOKUP($C2,'[1]Параметры ПФ'!$F$3:$K$10,8,FALSE)*'[1]Параметры ПФ'!$G$25</f>
        <v>#N/A</v>
      </c>
      <c r="J2" s="3" t="e">
        <f>IF(H2=0,I2*F2*E2,IF(I2&gt;H2,H2*F2*E2,I2*F2*E2))</f>
        <v>#N/A</v>
      </c>
      <c r="K2" s="4" t="e">
        <f>IF(J2&lt;'[1]Параметры ПФ'!$N$7+0.01,'[1]Дистанционные программы'!J2,ROUNDDOWN('[1]Параметры ПФ'!$N$7/IF(H2=0,I2,IF(I2&gt;H2,H2,I2)),0)*IF(H2=0,I2,IF(I2&gt;H2,H2,I2)))</f>
        <v>#N/A</v>
      </c>
      <c r="L2" s="3" t="e">
        <f>K2*G2</f>
        <v>#N/A</v>
      </c>
      <c r="M2" s="25" t="e">
        <f>IF(J2&lt;'[1]Параметры ПФ'!$N$7+0.01,E2*F2*G2,ROUNDDOWN('[1]Параметры ПФ'!$N$7/IF(H2=0,I2,IF(I2&gt;H2,H2,I2)),0)*G2)</f>
        <v>#N/A</v>
      </c>
      <c r="N2" s="19" t="e">
        <f>IF(H2=0,I2*F2*E2,IF(I2&gt;H2,H2*F2*E2,I2*F2*E2))-K2</f>
        <v>#N/A</v>
      </c>
      <c r="O2" s="69" t="e">
        <f>IF(I2&gt;=H2,TRUE,FALSE)</f>
        <v>#N/A</v>
      </c>
      <c r="P2" s="67">
        <f>D2*F2</f>
        <v>0</v>
      </c>
    </row>
    <row r="3" spans="1:16" x14ac:dyDescent="0.45">
      <c r="A3" s="147"/>
      <c r="B3" s="147"/>
      <c r="C3" s="147"/>
      <c r="D3" s="147"/>
      <c r="E3" s="147"/>
      <c r="F3" s="147"/>
      <c r="G3" s="5">
        <f>SUM(G2:G2)</f>
        <v>0</v>
      </c>
      <c r="H3" s="6" t="s">
        <v>9</v>
      </c>
      <c r="I3" s="7" t="s">
        <v>9</v>
      </c>
      <c r="J3" s="6" t="s">
        <v>9</v>
      </c>
      <c r="K3" s="7" t="s">
        <v>9</v>
      </c>
      <c r="L3" s="23" t="e">
        <f>SUM(L2:L2)</f>
        <v>#N/A</v>
      </c>
      <c r="M3" s="24" t="e">
        <f>SUM(M2:M2)</f>
        <v>#N/A</v>
      </c>
      <c r="N3" s="20" t="s">
        <v>9</v>
      </c>
      <c r="O3" s="63"/>
      <c r="P3" s="67"/>
    </row>
  </sheetData>
  <autoFilter ref="A1:N39"/>
  <mergeCells count="1">
    <mergeCell ref="A3:F3"/>
  </mergeCells>
  <conditionalFormatting sqref="N2">
    <cfRule type="cellIs" dxfId="2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="70" zoomScaleNormal="70" workbookViewId="0">
      <selection sqref="A1:XFD1048576"/>
    </sheetView>
  </sheetViews>
  <sheetFormatPr defaultColWidth="11" defaultRowHeight="15.9" x14ac:dyDescent="0.45"/>
  <cols>
    <col min="1" max="1" width="25.35546875" style="9" customWidth="1"/>
    <col min="2" max="2" width="34.5" style="9" customWidth="1"/>
    <col min="3" max="3" width="24.140625" style="9" customWidth="1"/>
    <col min="4" max="4" width="11.5" style="9" customWidth="1"/>
    <col min="5" max="5" width="12.85546875" style="9" customWidth="1"/>
    <col min="6" max="6" width="12.140625" style="10" customWidth="1"/>
    <col min="7" max="7" width="11.5" style="10" customWidth="1"/>
    <col min="8" max="8" width="12.5" style="11" customWidth="1"/>
    <col min="9" max="9" width="11.140625" style="8" customWidth="1"/>
    <col min="10" max="10" width="12" style="8" customWidth="1"/>
    <col min="11" max="11" width="15.640625" customWidth="1"/>
    <col min="12" max="12" width="15.35546875" style="8" customWidth="1"/>
    <col min="13" max="13" width="16.2109375" style="8" customWidth="1"/>
    <col min="14" max="14" width="19" style="21" customWidth="1"/>
    <col min="15" max="15" width="17.7109375" customWidth="1"/>
    <col min="16" max="16" width="18.7109375" customWidth="1"/>
  </cols>
  <sheetData>
    <row r="1" spans="1:16" s="1" customFormat="1" ht="79.3" x14ac:dyDescent="0.45">
      <c r="A1" s="12" t="s">
        <v>5</v>
      </c>
      <c r="B1" s="12" t="s">
        <v>6</v>
      </c>
      <c r="C1" s="12" t="s">
        <v>4</v>
      </c>
      <c r="D1" s="13" t="s">
        <v>3</v>
      </c>
      <c r="E1" s="13" t="s">
        <v>29</v>
      </c>
      <c r="F1" s="13" t="s">
        <v>11</v>
      </c>
      <c r="G1" s="13" t="s">
        <v>7</v>
      </c>
      <c r="H1" s="14" t="s">
        <v>41</v>
      </c>
      <c r="I1" s="15" t="s">
        <v>84</v>
      </c>
      <c r="J1" s="15" t="s">
        <v>30</v>
      </c>
      <c r="K1" s="22" t="s">
        <v>31</v>
      </c>
      <c r="L1" s="15" t="s">
        <v>12</v>
      </c>
      <c r="M1" s="15" t="s">
        <v>13</v>
      </c>
      <c r="N1" s="18" t="s">
        <v>32</v>
      </c>
      <c r="O1" s="64" t="s">
        <v>40</v>
      </c>
      <c r="P1" s="65" t="s">
        <v>42</v>
      </c>
    </row>
    <row r="2" spans="1:16" x14ac:dyDescent="0.45">
      <c r="A2" s="2"/>
      <c r="B2" s="2"/>
      <c r="C2" s="2"/>
      <c r="D2" s="16"/>
      <c r="E2" s="16"/>
      <c r="F2" s="17"/>
      <c r="G2" s="17"/>
      <c r="H2" s="68" t="e">
        <f t="array" ref="H2">INDEX('[1]Нормативные затраты по МЗ'!$C$2:$C$144,MATCH(A2&amp;C2,'[1]Нормативные затраты по МЗ'!$A$2:$A$144&amp;'[1]Нормативные затраты по МЗ'!$B$2:$B$144,0))</f>
        <v>#N/A</v>
      </c>
      <c r="I2" s="3" t="e">
        <f>HLOOKUP($C2,'[1]Параметры ПФ'!$F$3:$K$10,8,FALSE)*'[1]Параметры ПФ'!$G$26</f>
        <v>#N/A</v>
      </c>
      <c r="J2" s="3" t="e">
        <f>IF(H2=0,I2*F2*E2,IF(I2&gt;H2,H2*F2*E2,I2*F2*E2))</f>
        <v>#N/A</v>
      </c>
      <c r="K2" s="4" t="e">
        <f>IF(J2&lt;'[1]Параметры ПФ'!$N$7+0.01,'[1]Очно-заочные программы'!J2,ROUNDDOWN('[1]Параметры ПФ'!$N$7/IF(H2=0,I2,IF(I2&gt;H2,H2,I2)),0)*IF(H2=0,I2,IF(I2&gt;H2,H2,I2)))</f>
        <v>#N/A</v>
      </c>
      <c r="L2" s="3" t="e">
        <f>K2*G2</f>
        <v>#N/A</v>
      </c>
      <c r="M2" s="25" t="e">
        <f>IF(J2&lt;'[1]Параметры ПФ'!$N$7+0.01,E2*F2*G2,ROUNDDOWN('[1]Параметры ПФ'!$N$7/IF(H2=0,I2,IF(I2&gt;H2,H2,I2)),0)*G2)</f>
        <v>#N/A</v>
      </c>
      <c r="N2" s="19" t="e">
        <f>IF(H2=0,I2*F2*E2,IF(I2&gt;H2,H2*F2*E2,I2*F2*E2))-K2</f>
        <v>#N/A</v>
      </c>
      <c r="O2" s="69" t="e">
        <f>IF(I2&gt;=H2,TRUE,FALSE)</f>
        <v>#N/A</v>
      </c>
      <c r="P2" s="67">
        <f>D2*F2</f>
        <v>0</v>
      </c>
    </row>
    <row r="3" spans="1:16" x14ac:dyDescent="0.45">
      <c r="A3" s="147"/>
      <c r="B3" s="147"/>
      <c r="C3" s="147"/>
      <c r="D3" s="147"/>
      <c r="E3" s="147"/>
      <c r="F3" s="147"/>
      <c r="G3" s="5">
        <f>SUM(G2:G2)</f>
        <v>0</v>
      </c>
      <c r="H3" s="6" t="s">
        <v>9</v>
      </c>
      <c r="I3" s="7" t="s">
        <v>9</v>
      </c>
      <c r="J3" s="6" t="s">
        <v>9</v>
      </c>
      <c r="K3" s="7" t="s">
        <v>9</v>
      </c>
      <c r="L3" s="23" t="e">
        <f>SUM(L2:L2)</f>
        <v>#N/A</v>
      </c>
      <c r="M3" s="24" t="e">
        <f>SUM(M2:M2)</f>
        <v>#N/A</v>
      </c>
      <c r="N3" s="20" t="s">
        <v>9</v>
      </c>
      <c r="O3" s="69"/>
      <c r="P3" s="67"/>
    </row>
  </sheetData>
  <autoFilter ref="A1:N39"/>
  <mergeCells count="1">
    <mergeCell ref="A3:F3"/>
  </mergeCells>
  <conditionalFormatting sqref="N2">
    <cfRule type="cellIs" dxfId="1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70" zoomScaleNormal="70" workbookViewId="0">
      <selection activeCell="L8" sqref="L8"/>
    </sheetView>
  </sheetViews>
  <sheetFormatPr defaultColWidth="11" defaultRowHeight="15.9" x14ac:dyDescent="0.45"/>
  <cols>
    <col min="1" max="1" width="25.35546875" style="9" customWidth="1"/>
    <col min="2" max="2" width="34.5" style="9" customWidth="1"/>
    <col min="3" max="3" width="24.140625" style="9" customWidth="1"/>
    <col min="4" max="4" width="11.5" style="9" customWidth="1"/>
    <col min="5" max="5" width="15" style="9" customWidth="1"/>
    <col min="6" max="6" width="12.140625" style="10" customWidth="1"/>
    <col min="7" max="7" width="11.5" style="10" customWidth="1"/>
    <col min="8" max="8" width="12.5" style="11" customWidth="1"/>
    <col min="9" max="9" width="11.140625" style="8" customWidth="1"/>
    <col min="10" max="10" width="12" style="8" customWidth="1"/>
    <col min="11" max="11" width="15.640625" customWidth="1"/>
    <col min="12" max="12" width="15.35546875" style="8" customWidth="1"/>
    <col min="13" max="13" width="16.2109375" style="8" customWidth="1"/>
    <col min="14" max="14" width="19" style="21" customWidth="1"/>
    <col min="15" max="15" width="15.7109375" style="50" customWidth="1"/>
    <col min="16" max="16" width="18.85546875" customWidth="1"/>
  </cols>
  <sheetData>
    <row r="1" spans="1:16" s="1" customFormat="1" ht="71.25" customHeight="1" x14ac:dyDescent="0.45">
      <c r="A1" s="12" t="s">
        <v>5</v>
      </c>
      <c r="B1" s="12" t="s">
        <v>6</v>
      </c>
      <c r="C1" s="12" t="s">
        <v>4</v>
      </c>
      <c r="D1" s="13" t="s">
        <v>3</v>
      </c>
      <c r="E1" s="13" t="s">
        <v>29</v>
      </c>
      <c r="F1" s="13" t="s">
        <v>11</v>
      </c>
      <c r="G1" s="13" t="s">
        <v>7</v>
      </c>
      <c r="H1" s="14" t="s">
        <v>51</v>
      </c>
      <c r="I1" s="15" t="s">
        <v>84</v>
      </c>
      <c r="J1" s="15" t="s">
        <v>30</v>
      </c>
      <c r="K1" s="22" t="s">
        <v>31</v>
      </c>
      <c r="L1" s="15" t="s">
        <v>12</v>
      </c>
      <c r="M1" s="15" t="s">
        <v>13</v>
      </c>
      <c r="N1" s="18" t="s">
        <v>32</v>
      </c>
      <c r="O1" s="64" t="s">
        <v>40</v>
      </c>
      <c r="P1" s="65" t="s">
        <v>42</v>
      </c>
    </row>
    <row r="2" spans="1:16" s="1" customFormat="1" x14ac:dyDescent="0.45">
      <c r="A2" s="83" t="s">
        <v>1253</v>
      </c>
      <c r="B2" s="78" t="s">
        <v>1254</v>
      </c>
      <c r="C2" s="78" t="s">
        <v>2</v>
      </c>
      <c r="D2" s="79">
        <v>36</v>
      </c>
      <c r="E2" s="79">
        <v>16</v>
      </c>
      <c r="F2" s="80">
        <v>2</v>
      </c>
      <c r="G2" s="80">
        <v>12</v>
      </c>
      <c r="H2" s="68">
        <f t="array" ref="H2">INDEX('Нормативные затраты по МЗ'!$C$2:$C$132,MATCH(A2&amp;C2,'Нормативные затраты по МЗ'!$A$2:$A$132&amp;'Нормативные затраты по МЗ'!$B$2:$B$132,0))</f>
        <v>153.36000000000001</v>
      </c>
      <c r="I2" s="3">
        <f>HLOOKUP($C2,'Параметры ПФ'!$F$3:$K$4,2,FALSE)</f>
        <v>155.04</v>
      </c>
      <c r="J2" s="3">
        <f t="shared" ref="J2:J7" si="0">IF(H2=0,I2*F2*E2,IF(I2&gt;H2,H2*F2*E2,I2*F2*E2))</f>
        <v>4907.5200000000004</v>
      </c>
      <c r="K2" s="4">
        <f>IF(J2&lt;'Параметры ПФ'!$N$7+0.01,'Адаптированные программы'!J2,ROUNDDOWN('Параметры ПФ'!$N$7/IF(H2=0,I2,IF(I2&gt;H2,H2,I2)),0)*IF(H2=0,I2,IF(I2&gt;H2,H2,I2)))</f>
        <v>4907.5200000000004</v>
      </c>
      <c r="L2" s="3">
        <f t="shared" ref="L2:L7" si="1">K2*G2</f>
        <v>58890.239999999998</v>
      </c>
      <c r="M2" s="25">
        <f>IF(J2&lt;'Параметры ПФ'!$N$7+0.01,E2*F2*G2,ROUNDDOWN('Параметры ПФ'!$N$7/IF(H2=0,I2,IF(I2&gt;H2,H2,I2)),0)*G2)</f>
        <v>384</v>
      </c>
      <c r="N2" s="19">
        <f t="shared" ref="N2:N7" si="2">IF(H2=0,I2*F2*E2,IF(I2&gt;H2,H2*F2*E2,I2*F2*E2))-K2</f>
        <v>0</v>
      </c>
      <c r="O2" s="66" t="b">
        <f t="shared" ref="O2:O7" si="3">IF(I2&gt;=H2,TRUE,FALSE)</f>
        <v>1</v>
      </c>
      <c r="P2" s="67">
        <f t="shared" ref="P2:P7" si="4">D2*F2</f>
        <v>72</v>
      </c>
    </row>
    <row r="3" spans="1:16" s="1" customFormat="1" x14ac:dyDescent="0.45">
      <c r="A3" s="83" t="s">
        <v>1253</v>
      </c>
      <c r="B3" s="78" t="s">
        <v>1255</v>
      </c>
      <c r="C3" s="78" t="s">
        <v>1</v>
      </c>
      <c r="D3" s="79">
        <v>36</v>
      </c>
      <c r="E3" s="79">
        <v>16</v>
      </c>
      <c r="F3" s="80">
        <v>2</v>
      </c>
      <c r="G3" s="80">
        <v>12</v>
      </c>
      <c r="H3" s="68">
        <f t="array" ref="H3">INDEX('Нормативные затраты по МЗ'!$C$2:$C$132,MATCH(A3&amp;C3,'Нормативные затраты по МЗ'!$A$2:$A$132&amp;'Нормативные затраты по МЗ'!$B$2:$B$132,0))</f>
        <v>153.36000000000001</v>
      </c>
      <c r="I3" s="3">
        <f>HLOOKUP($C3,'Параметры ПФ'!$F$3:$K$4,2,FALSE)</f>
        <v>155.04</v>
      </c>
      <c r="J3" s="3">
        <f t="shared" si="0"/>
        <v>4907.5200000000004</v>
      </c>
      <c r="K3" s="4">
        <f>IF(J3&lt;'Параметры ПФ'!$N$7+0.01,'Адаптированные программы'!J3,ROUNDDOWN('Параметры ПФ'!$N$7/IF(H3=0,I3,IF(I3&gt;H3,H3,I3)),0)*IF(H3=0,I3,IF(I3&gt;H3,H3,I3)))</f>
        <v>4907.5200000000004</v>
      </c>
      <c r="L3" s="3">
        <f t="shared" si="1"/>
        <v>58890.239999999998</v>
      </c>
      <c r="M3" s="25">
        <f>IF(J3&lt;'Параметры ПФ'!$N$7+0.01,E3*F3*G3,ROUNDDOWN('Параметры ПФ'!$N$7/IF(H3=0,I3,IF(I3&gt;H3,H3,I3)),0)*G3)</f>
        <v>384</v>
      </c>
      <c r="N3" s="19">
        <f t="shared" si="2"/>
        <v>0</v>
      </c>
      <c r="O3" s="66" t="b">
        <f t="shared" si="3"/>
        <v>1</v>
      </c>
      <c r="P3" s="67">
        <f t="shared" si="4"/>
        <v>72</v>
      </c>
    </row>
    <row r="4" spans="1:16" s="1" customFormat="1" x14ac:dyDescent="0.45">
      <c r="A4" s="83" t="s">
        <v>80</v>
      </c>
      <c r="B4" s="78" t="s">
        <v>1256</v>
      </c>
      <c r="C4" s="78" t="s">
        <v>34</v>
      </c>
      <c r="D4" s="79">
        <v>36</v>
      </c>
      <c r="E4" s="79">
        <v>16</v>
      </c>
      <c r="F4" s="80">
        <v>2</v>
      </c>
      <c r="G4" s="80">
        <v>12</v>
      </c>
      <c r="H4" s="68">
        <f t="array" ref="H4">INDEX('Нормативные затраты по МЗ'!$C$2:$C$132,MATCH(A4&amp;C4,'Нормативные затраты по МЗ'!$A$2:$A$132&amp;'Нормативные затраты по МЗ'!$B$2:$B$132,0))</f>
        <v>153.36000000000001</v>
      </c>
      <c r="I4" s="3">
        <f>HLOOKUP($C4,'Параметры ПФ'!$F$3:$K$4,2,FALSE)</f>
        <v>155.04</v>
      </c>
      <c r="J4" s="3">
        <f t="shared" si="0"/>
        <v>4907.5200000000004</v>
      </c>
      <c r="K4" s="4">
        <f>IF(J4&lt;'Параметры ПФ'!$N$7+0.01,'Адаптированные программы'!J4,ROUNDDOWN('Параметры ПФ'!$N$7/IF(H4=0,I4,IF(I4&gt;H4,H4,I4)),0)*IF(H4=0,I4,IF(I4&gt;H4,H4,I4)))</f>
        <v>4907.5200000000004</v>
      </c>
      <c r="L4" s="3">
        <f t="shared" si="1"/>
        <v>58890.239999999998</v>
      </c>
      <c r="M4" s="25">
        <f>IF(J4&lt;'Параметры ПФ'!$N$7+0.01,E4*F4*G4,ROUNDDOWN('Параметры ПФ'!$N$7/IF(H4=0,I4,IF(I4&gt;H4,H4,I4)),0)*G4)</f>
        <v>384</v>
      </c>
      <c r="N4" s="19">
        <f t="shared" si="2"/>
        <v>0</v>
      </c>
      <c r="O4" s="66" t="b">
        <f t="shared" si="3"/>
        <v>1</v>
      </c>
      <c r="P4" s="67">
        <f t="shared" si="4"/>
        <v>72</v>
      </c>
    </row>
    <row r="5" spans="1:16" s="1" customFormat="1" x14ac:dyDescent="0.45">
      <c r="A5" s="83" t="s">
        <v>1253</v>
      </c>
      <c r="B5" s="78" t="s">
        <v>1254</v>
      </c>
      <c r="C5" s="78" t="s">
        <v>2</v>
      </c>
      <c r="D5" s="79">
        <v>36</v>
      </c>
      <c r="E5" s="79">
        <v>20</v>
      </c>
      <c r="F5" s="80">
        <v>2</v>
      </c>
      <c r="G5" s="80">
        <v>12</v>
      </c>
      <c r="H5" s="68">
        <f t="array" ref="H5">INDEX('Нормативные затраты по МЗ'!$C$2:$C$132,MATCH(A5&amp;C5,'Нормативные затраты по МЗ'!$A$2:$A$132&amp;'Нормативные затраты по МЗ'!$B$2:$B$132,0))</f>
        <v>153.36000000000001</v>
      </c>
      <c r="I5" s="3">
        <f>HLOOKUP($C5,'Параметры ПФ'!$F$3:$K$4,2,FALSE)</f>
        <v>155.04</v>
      </c>
      <c r="J5" s="3">
        <f t="shared" si="0"/>
        <v>6134.4</v>
      </c>
      <c r="K5" s="4">
        <f>IF(J5&lt;'Параметры ПФ'!$N$7+0.01,'Адаптированные программы'!J5,ROUNDDOWN('Параметры ПФ'!$N$7/IF(H5=0,I5,IF(I5&gt;H5,H5,I5)),0)*IF(H5=0,I5,IF(I5&gt;H5,H5,I5)))</f>
        <v>6134.4</v>
      </c>
      <c r="L5" s="3">
        <f t="shared" si="1"/>
        <v>73612.800000000003</v>
      </c>
      <c r="M5" s="25">
        <f>IF(J5&lt;'Параметры ПФ'!$N$7+0.01,E5*F5*G5,ROUNDDOWN('Параметры ПФ'!$N$7/IF(H5=0,I5,IF(I5&gt;H5,H5,I5)),0)*G5)</f>
        <v>480</v>
      </c>
      <c r="N5" s="19">
        <f t="shared" si="2"/>
        <v>0</v>
      </c>
      <c r="O5" s="66" t="b">
        <f t="shared" si="3"/>
        <v>1</v>
      </c>
      <c r="P5" s="67">
        <f t="shared" si="4"/>
        <v>72</v>
      </c>
    </row>
    <row r="6" spans="1:16" s="1" customFormat="1" x14ac:dyDescent="0.45">
      <c r="A6" s="83" t="s">
        <v>1253</v>
      </c>
      <c r="B6" s="78" t="s">
        <v>1255</v>
      </c>
      <c r="C6" s="78" t="s">
        <v>1</v>
      </c>
      <c r="D6" s="79">
        <v>36</v>
      </c>
      <c r="E6" s="79">
        <v>20</v>
      </c>
      <c r="F6" s="80">
        <v>2</v>
      </c>
      <c r="G6" s="80">
        <v>10</v>
      </c>
      <c r="H6" s="68">
        <f t="array" ref="H6">INDEX('Нормативные затраты по МЗ'!$C$2:$C$132,MATCH(A6&amp;C6,'Нормативные затраты по МЗ'!$A$2:$A$132&amp;'Нормативные затраты по МЗ'!$B$2:$B$132,0))</f>
        <v>153.36000000000001</v>
      </c>
      <c r="I6" s="3">
        <f>HLOOKUP($C6,'Параметры ПФ'!$F$3:$K$4,2,FALSE)</f>
        <v>155.04</v>
      </c>
      <c r="J6" s="3">
        <f t="shared" si="0"/>
        <v>6134.4</v>
      </c>
      <c r="K6" s="4">
        <f>IF(J6&lt;'Параметры ПФ'!$N$7+0.01,'Адаптированные программы'!J6,ROUNDDOWN('Параметры ПФ'!$N$7/IF(H6=0,I6,IF(I6&gt;H6,H6,I6)),0)*IF(H6=0,I6,IF(I6&gt;H6,H6,I6)))</f>
        <v>6134.4</v>
      </c>
      <c r="L6" s="3">
        <f t="shared" si="1"/>
        <v>61344</v>
      </c>
      <c r="M6" s="25">
        <f>IF(J6&lt;'Параметры ПФ'!$N$7+0.01,E6*F6*G6,ROUNDDOWN('Параметры ПФ'!$N$7/IF(H6=0,I6,IF(I6&gt;H6,H6,I6)),0)*G6)</f>
        <v>400</v>
      </c>
      <c r="N6" s="19">
        <f t="shared" si="2"/>
        <v>0</v>
      </c>
      <c r="O6" s="66" t="b">
        <f t="shared" si="3"/>
        <v>1</v>
      </c>
      <c r="P6" s="67">
        <f t="shared" si="4"/>
        <v>72</v>
      </c>
    </row>
    <row r="7" spans="1:16" s="1" customFormat="1" x14ac:dyDescent="0.45">
      <c r="A7" s="83" t="s">
        <v>80</v>
      </c>
      <c r="B7" s="78" t="s">
        <v>1256</v>
      </c>
      <c r="C7" s="78" t="s">
        <v>34</v>
      </c>
      <c r="D7" s="79">
        <v>36</v>
      </c>
      <c r="E7" s="79">
        <v>20</v>
      </c>
      <c r="F7" s="80">
        <v>2</v>
      </c>
      <c r="G7" s="80">
        <v>10</v>
      </c>
      <c r="H7" s="68">
        <f t="array" ref="H7">INDEX('Нормативные затраты по МЗ'!$C$2:$C$132,MATCH(A7&amp;C7,'Нормативные затраты по МЗ'!$A$2:$A$132&amp;'Нормативные затраты по МЗ'!$B$2:$B$132,0))</f>
        <v>153.36000000000001</v>
      </c>
      <c r="I7" s="3">
        <f>HLOOKUP($C7,'Параметры ПФ'!$F$3:$K$4,2,FALSE)</f>
        <v>155.04</v>
      </c>
      <c r="J7" s="3">
        <f t="shared" si="0"/>
        <v>6134.4</v>
      </c>
      <c r="K7" s="4">
        <f>IF(J7&lt;'Параметры ПФ'!$N$7+0.01,'Адаптированные программы'!J7,ROUNDDOWN('Параметры ПФ'!$N$7/IF(H7=0,I7,IF(I7&gt;H7,H7,I7)),0)*IF(H7=0,I7,IF(I7&gt;H7,H7,I7)))</f>
        <v>6134.4</v>
      </c>
      <c r="L7" s="3">
        <f t="shared" si="1"/>
        <v>61344</v>
      </c>
      <c r="M7" s="25">
        <f>IF(J7&lt;'Параметры ПФ'!$N$7+0.01,E7*F7*G7,ROUNDDOWN('Параметры ПФ'!$N$7/IF(H7=0,I7,IF(I7&gt;H7,H7,I7)),0)*G7)</f>
        <v>400</v>
      </c>
      <c r="N7" s="19">
        <f t="shared" si="2"/>
        <v>0</v>
      </c>
      <c r="O7" s="66" t="b">
        <f t="shared" si="3"/>
        <v>1</v>
      </c>
      <c r="P7" s="67">
        <f t="shared" si="4"/>
        <v>72</v>
      </c>
    </row>
    <row r="8" spans="1:16" x14ac:dyDescent="0.45">
      <c r="A8" s="147"/>
      <c r="B8" s="147"/>
      <c r="C8" s="147"/>
      <c r="D8" s="147"/>
      <c r="E8" s="147"/>
      <c r="F8" s="147"/>
      <c r="G8" s="5">
        <f>SUM(G2:G7)</f>
        <v>68</v>
      </c>
      <c r="H8" s="6" t="s">
        <v>9</v>
      </c>
      <c r="I8" s="7" t="s">
        <v>9</v>
      </c>
      <c r="J8" s="6" t="s">
        <v>9</v>
      </c>
      <c r="K8" s="7" t="s">
        <v>9</v>
      </c>
      <c r="L8" s="23">
        <f>SUM(L2:L7)</f>
        <v>372971.52000000002</v>
      </c>
      <c r="M8" s="24">
        <f>SUM(M2:M7)</f>
        <v>2432</v>
      </c>
      <c r="N8" s="20" t="s">
        <v>9</v>
      </c>
      <c r="O8" s="66"/>
      <c r="P8" s="67"/>
    </row>
  </sheetData>
  <autoFilter ref="A1:N39"/>
  <mergeCells count="1">
    <mergeCell ref="A8:F8"/>
  </mergeCells>
  <conditionalFormatting sqref="N2:N7">
    <cfRule type="cellIs" dxfId="0" priority="1" operator="greaterThan">
      <formula>#REF!</formula>
    </cfRule>
  </conditionalFormatting>
  <dataValidations count="1">
    <dataValidation type="list" allowBlank="1" showInputMessage="1" showErrorMessage="1" sqref="C2:C7">
      <formula1>"Социально-гуманитарная, Естественнонаучная, Художественная, Физкультурно-спортивная, Туристско-краеведческая, Техническая"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4"/>
  <sheetViews>
    <sheetView zoomScale="80" zoomScaleNormal="80" workbookViewId="0">
      <pane xSplit="1" ySplit="1" topLeftCell="B838" activePane="bottomRight" state="frozen"/>
      <selection pane="topRight" activeCell="B1" sqref="B1"/>
      <selection pane="bottomLeft" activeCell="A2" sqref="A2"/>
      <selection pane="bottomRight" activeCell="G862" sqref="G862"/>
    </sheetView>
  </sheetViews>
  <sheetFormatPr defaultColWidth="11" defaultRowHeight="15.9" x14ac:dyDescent="0.45"/>
  <cols>
    <col min="1" max="1" width="23.85546875" style="9" customWidth="1"/>
    <col min="2" max="2" width="34.5" style="9" customWidth="1"/>
    <col min="3" max="3" width="24.140625" style="9" customWidth="1"/>
    <col min="4" max="4" width="11.5" style="9" customWidth="1"/>
    <col min="5" max="5" width="15" style="9" customWidth="1"/>
    <col min="6" max="6" width="12.140625" style="10" customWidth="1"/>
    <col min="7" max="7" width="11.5" style="10" customWidth="1"/>
    <col min="8" max="8" width="12.5" style="11" customWidth="1"/>
    <col min="9" max="9" width="16.140625" style="8" customWidth="1"/>
    <col min="10" max="10" width="19.640625" style="8" customWidth="1"/>
    <col min="11" max="11" width="13.2109375" style="54" customWidth="1"/>
  </cols>
  <sheetData>
    <row r="1" spans="1:11" s="1" customFormat="1" ht="83.25" customHeight="1" x14ac:dyDescent="0.45">
      <c r="A1" s="12" t="s">
        <v>5</v>
      </c>
      <c r="B1" s="12" t="s">
        <v>6</v>
      </c>
      <c r="C1" s="12" t="s">
        <v>4</v>
      </c>
      <c r="D1" s="13" t="s">
        <v>3</v>
      </c>
      <c r="E1" s="13" t="s">
        <v>29</v>
      </c>
      <c r="F1" s="13" t="s">
        <v>11</v>
      </c>
      <c r="G1" s="13" t="s">
        <v>7</v>
      </c>
      <c r="H1" s="14" t="s">
        <v>43</v>
      </c>
      <c r="I1" s="15" t="s">
        <v>1257</v>
      </c>
      <c r="J1" s="15" t="s">
        <v>1258</v>
      </c>
      <c r="K1" s="52"/>
    </row>
    <row r="2" spans="1:11" x14ac:dyDescent="0.45">
      <c r="A2" s="83" t="s">
        <v>81</v>
      </c>
      <c r="B2" s="78" t="s">
        <v>1259</v>
      </c>
      <c r="C2" s="78" t="s">
        <v>15</v>
      </c>
      <c r="D2" s="79">
        <v>36</v>
      </c>
      <c r="E2" s="79">
        <v>20</v>
      </c>
      <c r="F2" s="80">
        <v>4</v>
      </c>
      <c r="G2" s="80">
        <v>15</v>
      </c>
      <c r="H2" s="68">
        <f t="array" ref="H2">INDEX('Нормативные затраты по МЗ'!$C$2:$C$132,MATCH(A2&amp;C2,'Нормативные затраты по МЗ'!$A$2:$A$132&amp;'Нормативные затраты по МЗ'!$B$2:$B$132,0))</f>
        <v>76.739999999999995</v>
      </c>
      <c r="I2" s="3">
        <f t="shared" ref="I2:I65" si="0">E2*F2*G2*H2</f>
        <v>92088</v>
      </c>
      <c r="J2" s="53">
        <f t="shared" ref="J2:J65" si="1">E2*F2*G2</f>
        <v>1200</v>
      </c>
      <c r="K2"/>
    </row>
    <row r="3" spans="1:11" x14ac:dyDescent="0.45">
      <c r="A3" s="83" t="s">
        <v>81</v>
      </c>
      <c r="B3" s="78" t="s">
        <v>1260</v>
      </c>
      <c r="C3" s="78" t="s">
        <v>15</v>
      </c>
      <c r="D3" s="79">
        <v>36</v>
      </c>
      <c r="E3" s="79">
        <v>16</v>
      </c>
      <c r="F3" s="80">
        <v>4</v>
      </c>
      <c r="G3" s="80">
        <v>14</v>
      </c>
      <c r="H3" s="68">
        <f t="array" ref="H3">INDEX('Нормативные затраты по МЗ'!$C$2:$C$132,MATCH(A3&amp;C3,'Нормативные затраты по МЗ'!$A$2:$A$132&amp;'Нормативные затраты по МЗ'!$B$2:$B$132,0))</f>
        <v>76.739999999999995</v>
      </c>
      <c r="I3" s="3">
        <f t="shared" si="0"/>
        <v>68759.039999999994</v>
      </c>
      <c r="J3" s="53">
        <f t="shared" si="1"/>
        <v>896</v>
      </c>
      <c r="K3"/>
    </row>
    <row r="4" spans="1:11" x14ac:dyDescent="0.45">
      <c r="A4" s="83" t="s">
        <v>81</v>
      </c>
      <c r="B4" s="78" t="s">
        <v>1261</v>
      </c>
      <c r="C4" s="78" t="s">
        <v>15</v>
      </c>
      <c r="D4" s="79">
        <v>36</v>
      </c>
      <c r="E4" s="79">
        <v>20</v>
      </c>
      <c r="F4" s="80">
        <v>6</v>
      </c>
      <c r="G4" s="80">
        <v>13</v>
      </c>
      <c r="H4" s="68">
        <f t="array" ref="H4">INDEX('Нормативные затраты по МЗ'!$C$2:$C$132,MATCH(A4&amp;C4,'Нормативные затраты по МЗ'!$A$2:$A$132&amp;'Нормативные затраты по МЗ'!$B$2:$B$132,0))</f>
        <v>76.739999999999995</v>
      </c>
      <c r="I4" s="3">
        <f t="shared" si="0"/>
        <v>119714.4</v>
      </c>
      <c r="J4" s="53">
        <f t="shared" si="1"/>
        <v>1560</v>
      </c>
      <c r="K4"/>
    </row>
    <row r="5" spans="1:11" x14ac:dyDescent="0.45">
      <c r="A5" s="83" t="s">
        <v>81</v>
      </c>
      <c r="B5" s="78" t="s">
        <v>1262</v>
      </c>
      <c r="C5" s="78" t="s">
        <v>15</v>
      </c>
      <c r="D5" s="79">
        <v>36</v>
      </c>
      <c r="E5" s="79">
        <v>16</v>
      </c>
      <c r="F5" s="80">
        <v>4</v>
      </c>
      <c r="G5" s="80">
        <v>14</v>
      </c>
      <c r="H5" s="68">
        <f t="array" ref="H5">INDEX('Нормативные затраты по МЗ'!$C$2:$C$132,MATCH(A5&amp;C5,'Нормативные затраты по МЗ'!$A$2:$A$132&amp;'Нормативные затраты по МЗ'!$B$2:$B$132,0))</f>
        <v>76.739999999999995</v>
      </c>
      <c r="I5" s="3">
        <f t="shared" si="0"/>
        <v>68759.039999999994</v>
      </c>
      <c r="J5" s="53">
        <f t="shared" si="1"/>
        <v>896</v>
      </c>
      <c r="K5"/>
    </row>
    <row r="6" spans="1:11" x14ac:dyDescent="0.45">
      <c r="A6" s="83" t="s">
        <v>81</v>
      </c>
      <c r="B6" s="78" t="s">
        <v>1263</v>
      </c>
      <c r="C6" s="78" t="s">
        <v>15</v>
      </c>
      <c r="D6" s="79">
        <v>36</v>
      </c>
      <c r="E6" s="79">
        <v>20</v>
      </c>
      <c r="F6" s="80">
        <v>6</v>
      </c>
      <c r="G6" s="80">
        <v>13</v>
      </c>
      <c r="H6" s="68">
        <f t="array" ref="H6">INDEX('Нормативные затраты по МЗ'!$C$2:$C$132,MATCH(A6&amp;C6,'Нормативные затраты по МЗ'!$A$2:$A$132&amp;'Нормативные затраты по МЗ'!$B$2:$B$132,0))</f>
        <v>76.739999999999995</v>
      </c>
      <c r="I6" s="3">
        <f t="shared" si="0"/>
        <v>119714.4</v>
      </c>
      <c r="J6" s="53">
        <f t="shared" si="1"/>
        <v>1560</v>
      </c>
      <c r="K6"/>
    </row>
    <row r="7" spans="1:11" x14ac:dyDescent="0.45">
      <c r="A7" s="83" t="s">
        <v>81</v>
      </c>
      <c r="B7" s="78" t="s">
        <v>1264</v>
      </c>
      <c r="C7" s="78" t="s">
        <v>15</v>
      </c>
      <c r="D7" s="79">
        <v>36</v>
      </c>
      <c r="E7" s="79">
        <v>16</v>
      </c>
      <c r="F7" s="80">
        <v>4</v>
      </c>
      <c r="G7" s="80">
        <v>14</v>
      </c>
      <c r="H7" s="68">
        <f t="array" ref="H7">INDEX('Нормативные затраты по МЗ'!$C$2:$C$132,MATCH(A7&amp;C7,'Нормативные затраты по МЗ'!$A$2:$A$132&amp;'Нормативные затраты по МЗ'!$B$2:$B$132,0))</f>
        <v>76.739999999999995</v>
      </c>
      <c r="I7" s="3">
        <f t="shared" si="0"/>
        <v>68759.039999999994</v>
      </c>
      <c r="J7" s="53">
        <f t="shared" si="1"/>
        <v>896</v>
      </c>
      <c r="K7"/>
    </row>
    <row r="8" spans="1:11" x14ac:dyDescent="0.45">
      <c r="A8" s="83" t="s">
        <v>81</v>
      </c>
      <c r="B8" s="78" t="s">
        <v>1265</v>
      </c>
      <c r="C8" s="78" t="s">
        <v>15</v>
      </c>
      <c r="D8" s="79">
        <v>36</v>
      </c>
      <c r="E8" s="79">
        <v>20</v>
      </c>
      <c r="F8" s="80">
        <v>6</v>
      </c>
      <c r="G8" s="80">
        <v>15</v>
      </c>
      <c r="H8" s="68">
        <f t="array" ref="H8">INDEX('Нормативные затраты по МЗ'!$C$2:$C$132,MATCH(A8&amp;C8,'Нормативные затраты по МЗ'!$A$2:$A$132&amp;'Нормативные затраты по МЗ'!$B$2:$B$132,0))</f>
        <v>76.739999999999995</v>
      </c>
      <c r="I8" s="3">
        <f t="shared" si="0"/>
        <v>138132</v>
      </c>
      <c r="J8" s="53">
        <f t="shared" si="1"/>
        <v>1800</v>
      </c>
      <c r="K8"/>
    </row>
    <row r="9" spans="1:11" x14ac:dyDescent="0.45">
      <c r="A9" s="83" t="s">
        <v>81</v>
      </c>
      <c r="B9" s="78" t="s">
        <v>1266</v>
      </c>
      <c r="C9" s="78" t="s">
        <v>15</v>
      </c>
      <c r="D9" s="79">
        <v>36</v>
      </c>
      <c r="E9" s="79">
        <v>16</v>
      </c>
      <c r="F9" s="80">
        <v>4</v>
      </c>
      <c r="G9" s="80">
        <v>14</v>
      </c>
      <c r="H9" s="68">
        <f t="array" ref="H9">INDEX('Нормативные затраты по МЗ'!$C$2:$C$132,MATCH(A9&amp;C9,'Нормативные затраты по МЗ'!$A$2:$A$132&amp;'Нормативные затраты по МЗ'!$B$2:$B$132,0))</f>
        <v>76.739999999999995</v>
      </c>
      <c r="I9" s="3">
        <f t="shared" si="0"/>
        <v>68759.039999999994</v>
      </c>
      <c r="J9" s="53">
        <f t="shared" si="1"/>
        <v>896</v>
      </c>
      <c r="K9"/>
    </row>
    <row r="10" spans="1:11" x14ac:dyDescent="0.45">
      <c r="A10" s="83" t="s">
        <v>81</v>
      </c>
      <c r="B10" s="78" t="s">
        <v>1267</v>
      </c>
      <c r="C10" s="78" t="s">
        <v>15</v>
      </c>
      <c r="D10" s="79">
        <v>36</v>
      </c>
      <c r="E10" s="79">
        <v>20</v>
      </c>
      <c r="F10" s="80">
        <v>6</v>
      </c>
      <c r="G10" s="80">
        <v>15</v>
      </c>
      <c r="H10" s="68">
        <f t="array" ref="H10">INDEX('Нормативные затраты по МЗ'!$C$2:$C$132,MATCH(A10&amp;C10,'Нормативные затраты по МЗ'!$A$2:$A$132&amp;'Нормативные затраты по МЗ'!$B$2:$B$132,0))</f>
        <v>76.739999999999995</v>
      </c>
      <c r="I10" s="3">
        <f t="shared" si="0"/>
        <v>138132</v>
      </c>
      <c r="J10" s="53">
        <f t="shared" si="1"/>
        <v>1800</v>
      </c>
      <c r="K10"/>
    </row>
    <row r="11" spans="1:11" x14ac:dyDescent="0.45">
      <c r="A11" s="83" t="s">
        <v>81</v>
      </c>
      <c r="B11" s="78" t="s">
        <v>1268</v>
      </c>
      <c r="C11" s="78" t="s">
        <v>15</v>
      </c>
      <c r="D11" s="79">
        <v>36</v>
      </c>
      <c r="E11" s="79">
        <v>16</v>
      </c>
      <c r="F11" s="80">
        <v>4</v>
      </c>
      <c r="G11" s="80">
        <v>14</v>
      </c>
      <c r="H11" s="68">
        <f t="array" ref="H11">INDEX('Нормативные затраты по МЗ'!$C$2:$C$132,MATCH(A11&amp;C11,'Нормативные затраты по МЗ'!$A$2:$A$132&amp;'Нормативные затраты по МЗ'!$B$2:$B$132,0))</f>
        <v>76.739999999999995</v>
      </c>
      <c r="I11" s="3">
        <f t="shared" si="0"/>
        <v>68759.039999999994</v>
      </c>
      <c r="J11" s="53">
        <f t="shared" si="1"/>
        <v>896</v>
      </c>
      <c r="K11"/>
    </row>
    <row r="12" spans="1:11" x14ac:dyDescent="0.45">
      <c r="A12" s="83" t="s">
        <v>81</v>
      </c>
      <c r="B12" s="78" t="s">
        <v>1269</v>
      </c>
      <c r="C12" s="78" t="s">
        <v>15</v>
      </c>
      <c r="D12" s="79">
        <v>36</v>
      </c>
      <c r="E12" s="79">
        <v>20</v>
      </c>
      <c r="F12" s="80">
        <v>4</v>
      </c>
      <c r="G12" s="80">
        <v>15</v>
      </c>
      <c r="H12" s="68">
        <f t="array" ref="H12">INDEX('Нормативные затраты по МЗ'!$C$2:$C$132,MATCH(A12&amp;C12,'Нормативные затраты по МЗ'!$A$2:$A$132&amp;'Нормативные затраты по МЗ'!$B$2:$B$132,0))</f>
        <v>76.739999999999995</v>
      </c>
      <c r="I12" s="3">
        <f t="shared" si="0"/>
        <v>92088</v>
      </c>
      <c r="J12" s="53">
        <f t="shared" si="1"/>
        <v>1200</v>
      </c>
      <c r="K12"/>
    </row>
    <row r="13" spans="1:11" x14ac:dyDescent="0.45">
      <c r="A13" s="83" t="s">
        <v>81</v>
      </c>
      <c r="B13" s="78" t="s">
        <v>1270</v>
      </c>
      <c r="C13" s="78" t="s">
        <v>15</v>
      </c>
      <c r="D13" s="79">
        <v>36</v>
      </c>
      <c r="E13" s="79">
        <v>16</v>
      </c>
      <c r="F13" s="80">
        <v>4</v>
      </c>
      <c r="G13" s="80">
        <v>14</v>
      </c>
      <c r="H13" s="68">
        <f t="array" ref="H13">INDEX('Нормативные затраты по МЗ'!$C$2:$C$132,MATCH(A13&amp;C13,'Нормативные затраты по МЗ'!$A$2:$A$132&amp;'Нормативные затраты по МЗ'!$B$2:$B$132,0))</f>
        <v>76.739999999999995</v>
      </c>
      <c r="I13" s="3">
        <f t="shared" si="0"/>
        <v>68759.039999999994</v>
      </c>
      <c r="J13" s="53">
        <f t="shared" si="1"/>
        <v>896</v>
      </c>
      <c r="K13"/>
    </row>
    <row r="14" spans="1:11" x14ac:dyDescent="0.45">
      <c r="A14" s="83" t="s">
        <v>81</v>
      </c>
      <c r="B14" s="78" t="s">
        <v>1271</v>
      </c>
      <c r="C14" s="78" t="s">
        <v>15</v>
      </c>
      <c r="D14" s="79">
        <v>36</v>
      </c>
      <c r="E14" s="79">
        <v>20</v>
      </c>
      <c r="F14" s="80">
        <v>4</v>
      </c>
      <c r="G14" s="80">
        <v>15</v>
      </c>
      <c r="H14" s="68">
        <f t="array" ref="H14">INDEX('Нормативные затраты по МЗ'!$C$2:$C$132,MATCH(A14&amp;C14,'Нормативные затраты по МЗ'!$A$2:$A$132&amp;'Нормативные затраты по МЗ'!$B$2:$B$132,0))</f>
        <v>76.739999999999995</v>
      </c>
      <c r="I14" s="3">
        <f t="shared" si="0"/>
        <v>92088</v>
      </c>
      <c r="J14" s="53">
        <f t="shared" si="1"/>
        <v>1200</v>
      </c>
      <c r="K14"/>
    </row>
    <row r="15" spans="1:11" x14ac:dyDescent="0.45">
      <c r="A15" s="83" t="s">
        <v>81</v>
      </c>
      <c r="B15" s="78" t="s">
        <v>1272</v>
      </c>
      <c r="C15" s="78" t="s">
        <v>15</v>
      </c>
      <c r="D15" s="79">
        <v>36</v>
      </c>
      <c r="E15" s="79">
        <v>16</v>
      </c>
      <c r="F15" s="80">
        <v>4</v>
      </c>
      <c r="G15" s="80">
        <v>14</v>
      </c>
      <c r="H15" s="68">
        <f t="array" ref="H15">INDEX('Нормативные затраты по МЗ'!$C$2:$C$132,MATCH(A15&amp;C15,'Нормативные затраты по МЗ'!$A$2:$A$132&amp;'Нормативные затраты по МЗ'!$B$2:$B$132,0))</f>
        <v>76.739999999999995</v>
      </c>
      <c r="I15" s="3">
        <f t="shared" si="0"/>
        <v>68759.039999999994</v>
      </c>
      <c r="J15" s="53">
        <f t="shared" si="1"/>
        <v>896</v>
      </c>
      <c r="K15"/>
    </row>
    <row r="16" spans="1:11" x14ac:dyDescent="0.45">
      <c r="A16" s="83" t="s">
        <v>81</v>
      </c>
      <c r="B16" s="78" t="s">
        <v>1273</v>
      </c>
      <c r="C16" s="78" t="s">
        <v>15</v>
      </c>
      <c r="D16" s="79">
        <v>36</v>
      </c>
      <c r="E16" s="79">
        <v>20</v>
      </c>
      <c r="F16" s="80">
        <v>4</v>
      </c>
      <c r="G16" s="80">
        <v>15</v>
      </c>
      <c r="H16" s="68">
        <f t="array" ref="H16">INDEX('Нормативные затраты по МЗ'!$C$2:$C$132,MATCH(A16&amp;C16,'Нормативные затраты по МЗ'!$A$2:$A$132&amp;'Нормативные затраты по МЗ'!$B$2:$B$132,0))</f>
        <v>76.739999999999995</v>
      </c>
      <c r="I16" s="3">
        <f t="shared" si="0"/>
        <v>92088</v>
      </c>
      <c r="J16" s="53">
        <f t="shared" si="1"/>
        <v>1200</v>
      </c>
      <c r="K16"/>
    </row>
    <row r="17" spans="1:11" x14ac:dyDescent="0.45">
      <c r="A17" s="83" t="s">
        <v>81</v>
      </c>
      <c r="B17" s="78" t="s">
        <v>1274</v>
      </c>
      <c r="C17" s="78" t="s">
        <v>15</v>
      </c>
      <c r="D17" s="79">
        <v>36</v>
      </c>
      <c r="E17" s="79">
        <v>16</v>
      </c>
      <c r="F17" s="80">
        <v>4</v>
      </c>
      <c r="G17" s="80">
        <v>14</v>
      </c>
      <c r="H17" s="68">
        <f t="array" ref="H17">INDEX('Нормативные затраты по МЗ'!$C$2:$C$132,MATCH(A17&amp;C17,'Нормативные затраты по МЗ'!$A$2:$A$132&amp;'Нормативные затраты по МЗ'!$B$2:$B$132,0))</f>
        <v>76.739999999999995</v>
      </c>
      <c r="I17" s="3">
        <f t="shared" si="0"/>
        <v>68759.039999999994</v>
      </c>
      <c r="J17" s="53">
        <f t="shared" si="1"/>
        <v>896</v>
      </c>
      <c r="K17"/>
    </row>
    <row r="18" spans="1:11" x14ac:dyDescent="0.45">
      <c r="A18" s="83" t="s">
        <v>81</v>
      </c>
      <c r="B18" s="78" t="s">
        <v>1275</v>
      </c>
      <c r="C18" s="78" t="s">
        <v>15</v>
      </c>
      <c r="D18" s="79">
        <v>36</v>
      </c>
      <c r="E18" s="79">
        <v>20</v>
      </c>
      <c r="F18" s="80">
        <v>6</v>
      </c>
      <c r="G18" s="80">
        <v>13</v>
      </c>
      <c r="H18" s="68">
        <f t="array" ref="H18">INDEX('Нормативные затраты по МЗ'!$C$2:$C$132,MATCH(A18&amp;C18,'Нормативные затраты по МЗ'!$A$2:$A$132&amp;'Нормативные затраты по МЗ'!$B$2:$B$132,0))</f>
        <v>76.739999999999995</v>
      </c>
      <c r="I18" s="3">
        <f t="shared" si="0"/>
        <v>119714.4</v>
      </c>
      <c r="J18" s="53">
        <f t="shared" si="1"/>
        <v>1560</v>
      </c>
      <c r="K18"/>
    </row>
    <row r="19" spans="1:11" x14ac:dyDescent="0.45">
      <c r="A19" s="83" t="s">
        <v>81</v>
      </c>
      <c r="B19" s="78" t="s">
        <v>1276</v>
      </c>
      <c r="C19" s="78" t="s">
        <v>15</v>
      </c>
      <c r="D19" s="79">
        <v>36</v>
      </c>
      <c r="E19" s="79">
        <v>16</v>
      </c>
      <c r="F19" s="80">
        <v>4</v>
      </c>
      <c r="G19" s="80">
        <v>14</v>
      </c>
      <c r="H19" s="68">
        <f t="array" ref="H19">INDEX('Нормативные затраты по МЗ'!$C$2:$C$132,MATCH(A19&amp;C19,'Нормативные затраты по МЗ'!$A$2:$A$132&amp;'Нормативные затраты по МЗ'!$B$2:$B$132,0))</f>
        <v>76.739999999999995</v>
      </c>
      <c r="I19" s="3">
        <f t="shared" si="0"/>
        <v>68759.039999999994</v>
      </c>
      <c r="J19" s="53">
        <f t="shared" si="1"/>
        <v>896</v>
      </c>
      <c r="K19"/>
    </row>
    <row r="20" spans="1:11" x14ac:dyDescent="0.45">
      <c r="A20" s="83" t="s">
        <v>81</v>
      </c>
      <c r="B20" s="78" t="s">
        <v>1277</v>
      </c>
      <c r="C20" s="78" t="s">
        <v>15</v>
      </c>
      <c r="D20" s="79">
        <v>36</v>
      </c>
      <c r="E20" s="79">
        <v>20</v>
      </c>
      <c r="F20" s="80">
        <v>6</v>
      </c>
      <c r="G20" s="80">
        <v>13</v>
      </c>
      <c r="H20" s="68">
        <f t="array" ref="H20">INDEX('Нормативные затраты по МЗ'!$C$2:$C$132,MATCH(A20&amp;C20,'Нормативные затраты по МЗ'!$A$2:$A$132&amp;'Нормативные затраты по МЗ'!$B$2:$B$132,0))</f>
        <v>76.739999999999995</v>
      </c>
      <c r="I20" s="3">
        <f t="shared" si="0"/>
        <v>119714.4</v>
      </c>
      <c r="J20" s="53">
        <f t="shared" si="1"/>
        <v>1560</v>
      </c>
      <c r="K20"/>
    </row>
    <row r="21" spans="1:11" x14ac:dyDescent="0.45">
      <c r="A21" s="83" t="s">
        <v>81</v>
      </c>
      <c r="B21" s="78" t="s">
        <v>1278</v>
      </c>
      <c r="C21" s="78" t="s">
        <v>15</v>
      </c>
      <c r="D21" s="79">
        <v>36</v>
      </c>
      <c r="E21" s="79">
        <v>16</v>
      </c>
      <c r="F21" s="80">
        <v>4</v>
      </c>
      <c r="G21" s="80">
        <v>14</v>
      </c>
      <c r="H21" s="68">
        <f t="array" ref="H21">INDEX('Нормативные затраты по МЗ'!$C$2:$C$132,MATCH(A21&amp;C21,'Нормативные затраты по МЗ'!$A$2:$A$132&amp;'Нормативные затраты по МЗ'!$B$2:$B$132,0))</f>
        <v>76.739999999999995</v>
      </c>
      <c r="I21" s="3">
        <f t="shared" si="0"/>
        <v>68759.039999999994</v>
      </c>
      <c r="J21" s="53">
        <f t="shared" si="1"/>
        <v>896</v>
      </c>
      <c r="K21"/>
    </row>
    <row r="22" spans="1:11" x14ac:dyDescent="0.45">
      <c r="A22" s="83" t="s">
        <v>81</v>
      </c>
      <c r="B22" s="78" t="s">
        <v>1279</v>
      </c>
      <c r="C22" s="78" t="s">
        <v>15</v>
      </c>
      <c r="D22" s="79">
        <v>36</v>
      </c>
      <c r="E22" s="79">
        <v>20</v>
      </c>
      <c r="F22" s="80">
        <v>4</v>
      </c>
      <c r="G22" s="80">
        <v>15</v>
      </c>
      <c r="H22" s="68">
        <f t="array" ref="H22">INDEX('Нормативные затраты по МЗ'!$C$2:$C$132,MATCH(A22&amp;C22,'Нормативные затраты по МЗ'!$A$2:$A$132&amp;'Нормативные затраты по МЗ'!$B$2:$B$132,0))</f>
        <v>76.739999999999995</v>
      </c>
      <c r="I22" s="3">
        <f t="shared" si="0"/>
        <v>92088</v>
      </c>
      <c r="J22" s="53">
        <f t="shared" si="1"/>
        <v>1200</v>
      </c>
      <c r="K22"/>
    </row>
    <row r="23" spans="1:11" x14ac:dyDescent="0.45">
      <c r="A23" s="83" t="s">
        <v>81</v>
      </c>
      <c r="B23" s="78" t="s">
        <v>1280</v>
      </c>
      <c r="C23" s="78" t="s">
        <v>15</v>
      </c>
      <c r="D23" s="79">
        <v>36</v>
      </c>
      <c r="E23" s="79">
        <v>16</v>
      </c>
      <c r="F23" s="80">
        <v>4</v>
      </c>
      <c r="G23" s="80">
        <v>14</v>
      </c>
      <c r="H23" s="68">
        <f t="array" ref="H23">INDEX('Нормативные затраты по МЗ'!$C$2:$C$132,MATCH(A23&amp;C23,'Нормативные затраты по МЗ'!$A$2:$A$132&amp;'Нормативные затраты по МЗ'!$B$2:$B$132,0))</f>
        <v>76.739999999999995</v>
      </c>
      <c r="I23" s="3">
        <f t="shared" si="0"/>
        <v>68759.039999999994</v>
      </c>
      <c r="J23" s="53">
        <f t="shared" si="1"/>
        <v>896</v>
      </c>
      <c r="K23"/>
    </row>
    <row r="24" spans="1:11" x14ac:dyDescent="0.45">
      <c r="A24" s="83" t="s">
        <v>81</v>
      </c>
      <c r="B24" s="78" t="s">
        <v>1281</v>
      </c>
      <c r="C24" s="78" t="s">
        <v>15</v>
      </c>
      <c r="D24" s="79">
        <v>36</v>
      </c>
      <c r="E24" s="79">
        <v>20</v>
      </c>
      <c r="F24" s="80">
        <v>4</v>
      </c>
      <c r="G24" s="80">
        <v>15</v>
      </c>
      <c r="H24" s="68">
        <f t="array" ref="H24">INDEX('Нормативные затраты по МЗ'!$C$2:$C$132,MATCH(A24&amp;C24,'Нормативные затраты по МЗ'!$A$2:$A$132&amp;'Нормативные затраты по МЗ'!$B$2:$B$132,0))</f>
        <v>76.739999999999995</v>
      </c>
      <c r="I24" s="3">
        <f t="shared" si="0"/>
        <v>92088</v>
      </c>
      <c r="J24" s="53">
        <f t="shared" si="1"/>
        <v>1200</v>
      </c>
      <c r="K24"/>
    </row>
    <row r="25" spans="1:11" x14ac:dyDescent="0.45">
      <c r="A25" s="83" t="s">
        <v>81</v>
      </c>
      <c r="B25" s="78" t="s">
        <v>1282</v>
      </c>
      <c r="C25" s="78" t="s">
        <v>15</v>
      </c>
      <c r="D25" s="79">
        <v>36</v>
      </c>
      <c r="E25" s="79">
        <v>16</v>
      </c>
      <c r="F25" s="80">
        <v>4</v>
      </c>
      <c r="G25" s="80">
        <v>14</v>
      </c>
      <c r="H25" s="68">
        <f t="array" ref="H25">INDEX('Нормативные затраты по МЗ'!$C$2:$C$132,MATCH(A25&amp;C25,'Нормативные затраты по МЗ'!$A$2:$A$132&amp;'Нормативные затраты по МЗ'!$B$2:$B$132,0))</f>
        <v>76.739999999999995</v>
      </c>
      <c r="I25" s="3">
        <f t="shared" si="0"/>
        <v>68759.039999999994</v>
      </c>
      <c r="J25" s="53">
        <f t="shared" si="1"/>
        <v>896</v>
      </c>
      <c r="K25"/>
    </row>
    <row r="26" spans="1:11" x14ac:dyDescent="0.45">
      <c r="A26" s="83" t="s">
        <v>81</v>
      </c>
      <c r="B26" s="78" t="s">
        <v>1283</v>
      </c>
      <c r="C26" s="78" t="s">
        <v>15</v>
      </c>
      <c r="D26" s="79">
        <v>36</v>
      </c>
      <c r="E26" s="79">
        <v>20</v>
      </c>
      <c r="F26" s="80">
        <v>4</v>
      </c>
      <c r="G26" s="80">
        <v>15</v>
      </c>
      <c r="H26" s="68">
        <f t="array" ref="H26">INDEX('Нормативные затраты по МЗ'!$C$2:$C$132,MATCH(A26&amp;C26,'Нормативные затраты по МЗ'!$A$2:$A$132&amp;'Нормативные затраты по МЗ'!$B$2:$B$132,0))</f>
        <v>76.739999999999995</v>
      </c>
      <c r="I26" s="3">
        <f t="shared" si="0"/>
        <v>92088</v>
      </c>
      <c r="J26" s="53">
        <f t="shared" si="1"/>
        <v>1200</v>
      </c>
      <c r="K26"/>
    </row>
    <row r="27" spans="1:11" x14ac:dyDescent="0.45">
      <c r="A27" s="83" t="s">
        <v>81</v>
      </c>
      <c r="B27" s="78" t="s">
        <v>1284</v>
      </c>
      <c r="C27" s="78" t="s">
        <v>15</v>
      </c>
      <c r="D27" s="79">
        <v>36</v>
      </c>
      <c r="E27" s="79">
        <v>16</v>
      </c>
      <c r="F27" s="80">
        <v>4</v>
      </c>
      <c r="G27" s="80">
        <v>14</v>
      </c>
      <c r="H27" s="68">
        <f t="array" ref="H27">INDEX('Нормативные затраты по МЗ'!$C$2:$C$132,MATCH(A27&amp;C27,'Нормативные затраты по МЗ'!$A$2:$A$132&amp;'Нормативные затраты по МЗ'!$B$2:$B$132,0))</f>
        <v>76.739999999999995</v>
      </c>
      <c r="I27" s="3">
        <f t="shared" si="0"/>
        <v>68759.039999999994</v>
      </c>
      <c r="J27" s="53">
        <f t="shared" si="1"/>
        <v>896</v>
      </c>
      <c r="K27"/>
    </row>
    <row r="28" spans="1:11" x14ac:dyDescent="0.45">
      <c r="A28" s="83" t="s">
        <v>81</v>
      </c>
      <c r="B28" s="78" t="s">
        <v>1285</v>
      </c>
      <c r="C28" s="78" t="s">
        <v>15</v>
      </c>
      <c r="D28" s="79">
        <v>36</v>
      </c>
      <c r="E28" s="79">
        <v>20</v>
      </c>
      <c r="F28" s="80">
        <v>6</v>
      </c>
      <c r="G28" s="80">
        <v>12</v>
      </c>
      <c r="H28" s="68">
        <f t="array" ref="H28">INDEX('Нормативные затраты по МЗ'!$C$2:$C$132,MATCH(A28&amp;C28,'Нормативные затраты по МЗ'!$A$2:$A$132&amp;'Нормативные затраты по МЗ'!$B$2:$B$132,0))</f>
        <v>76.739999999999995</v>
      </c>
      <c r="I28" s="3">
        <f t="shared" si="0"/>
        <v>110505.60000000001</v>
      </c>
      <c r="J28" s="53">
        <f t="shared" si="1"/>
        <v>1440</v>
      </c>
      <c r="K28"/>
    </row>
    <row r="29" spans="1:11" x14ac:dyDescent="0.45">
      <c r="A29" s="83" t="s">
        <v>81</v>
      </c>
      <c r="B29" s="78" t="s">
        <v>1286</v>
      </c>
      <c r="C29" s="78" t="s">
        <v>15</v>
      </c>
      <c r="D29" s="79">
        <v>36</v>
      </c>
      <c r="E29" s="79">
        <v>16</v>
      </c>
      <c r="F29" s="80">
        <v>4</v>
      </c>
      <c r="G29" s="80">
        <v>14</v>
      </c>
      <c r="H29" s="68">
        <f t="array" ref="H29">INDEX('Нормативные затраты по МЗ'!$C$2:$C$132,MATCH(A29&amp;C29,'Нормативные затраты по МЗ'!$A$2:$A$132&amp;'Нормативные затраты по МЗ'!$B$2:$B$132,0))</f>
        <v>76.739999999999995</v>
      </c>
      <c r="I29" s="3">
        <f t="shared" si="0"/>
        <v>68759.039999999994</v>
      </c>
      <c r="J29" s="53">
        <f t="shared" si="1"/>
        <v>896</v>
      </c>
      <c r="K29"/>
    </row>
    <row r="30" spans="1:11" x14ac:dyDescent="0.45">
      <c r="A30" s="83" t="s">
        <v>81</v>
      </c>
      <c r="B30" s="78" t="s">
        <v>1287</v>
      </c>
      <c r="C30" s="78" t="s">
        <v>15</v>
      </c>
      <c r="D30" s="79">
        <v>36</v>
      </c>
      <c r="E30" s="79">
        <v>20</v>
      </c>
      <c r="F30" s="80">
        <v>4</v>
      </c>
      <c r="G30" s="80">
        <v>15</v>
      </c>
      <c r="H30" s="68">
        <f t="array" ref="H30">INDEX('Нормативные затраты по МЗ'!$C$2:$C$132,MATCH(A30&amp;C30,'Нормативные затраты по МЗ'!$A$2:$A$132&amp;'Нормативные затраты по МЗ'!$B$2:$B$132,0))</f>
        <v>76.739999999999995</v>
      </c>
      <c r="I30" s="3">
        <f t="shared" si="0"/>
        <v>92088</v>
      </c>
      <c r="J30" s="53">
        <f t="shared" si="1"/>
        <v>1200</v>
      </c>
      <c r="K30"/>
    </row>
    <row r="31" spans="1:11" x14ac:dyDescent="0.45">
      <c r="A31" s="83" t="s">
        <v>81</v>
      </c>
      <c r="B31" s="78" t="s">
        <v>1288</v>
      </c>
      <c r="C31" s="78" t="s">
        <v>15</v>
      </c>
      <c r="D31" s="79">
        <v>36</v>
      </c>
      <c r="E31" s="79">
        <v>16</v>
      </c>
      <c r="F31" s="80">
        <v>4</v>
      </c>
      <c r="G31" s="80">
        <v>14</v>
      </c>
      <c r="H31" s="68">
        <f t="array" ref="H31">INDEX('Нормативные затраты по МЗ'!$C$2:$C$132,MATCH(A31&amp;C31,'Нормативные затраты по МЗ'!$A$2:$A$132&amp;'Нормативные затраты по МЗ'!$B$2:$B$132,0))</f>
        <v>76.739999999999995</v>
      </c>
      <c r="I31" s="3">
        <f t="shared" si="0"/>
        <v>68759.039999999994</v>
      </c>
      <c r="J31" s="53">
        <f t="shared" si="1"/>
        <v>896</v>
      </c>
      <c r="K31"/>
    </row>
    <row r="32" spans="1:11" x14ac:dyDescent="0.45">
      <c r="A32" s="83" t="s">
        <v>81</v>
      </c>
      <c r="B32" s="78" t="s">
        <v>1289</v>
      </c>
      <c r="C32" s="78" t="s">
        <v>15</v>
      </c>
      <c r="D32" s="79">
        <v>36</v>
      </c>
      <c r="E32" s="79">
        <v>20</v>
      </c>
      <c r="F32" s="80">
        <v>4</v>
      </c>
      <c r="G32" s="80">
        <v>12</v>
      </c>
      <c r="H32" s="68">
        <f t="array" ref="H32">INDEX('Нормативные затраты по МЗ'!$C$2:$C$132,MATCH(A32&amp;C32,'Нормативные затраты по МЗ'!$A$2:$A$132&amp;'Нормативные затраты по МЗ'!$B$2:$B$132,0))</f>
        <v>76.739999999999995</v>
      </c>
      <c r="I32" s="3">
        <f t="shared" si="0"/>
        <v>73670.399999999994</v>
      </c>
      <c r="J32" s="53">
        <f t="shared" si="1"/>
        <v>960</v>
      </c>
      <c r="K32"/>
    </row>
    <row r="33" spans="1:11" x14ac:dyDescent="0.45">
      <c r="A33" s="83" t="s">
        <v>81</v>
      </c>
      <c r="B33" s="78" t="s">
        <v>1290</v>
      </c>
      <c r="C33" s="78" t="s">
        <v>15</v>
      </c>
      <c r="D33" s="79">
        <v>36</v>
      </c>
      <c r="E33" s="79">
        <v>16</v>
      </c>
      <c r="F33" s="80">
        <v>4</v>
      </c>
      <c r="G33" s="80">
        <v>14</v>
      </c>
      <c r="H33" s="68">
        <f t="array" ref="H33">INDEX('Нормативные затраты по МЗ'!$C$2:$C$132,MATCH(A33&amp;C33,'Нормативные затраты по МЗ'!$A$2:$A$132&amp;'Нормативные затраты по МЗ'!$B$2:$B$132,0))</f>
        <v>76.739999999999995</v>
      </c>
      <c r="I33" s="3">
        <f t="shared" si="0"/>
        <v>68759.039999999994</v>
      </c>
      <c r="J33" s="53">
        <f t="shared" si="1"/>
        <v>896</v>
      </c>
      <c r="K33"/>
    </row>
    <row r="34" spans="1:11" x14ac:dyDescent="0.45">
      <c r="A34" s="83" t="s">
        <v>81</v>
      </c>
      <c r="B34" s="78" t="s">
        <v>1291</v>
      </c>
      <c r="C34" s="78" t="s">
        <v>15</v>
      </c>
      <c r="D34" s="79">
        <v>36</v>
      </c>
      <c r="E34" s="79">
        <v>20</v>
      </c>
      <c r="F34" s="80">
        <v>6</v>
      </c>
      <c r="G34" s="80">
        <v>15</v>
      </c>
      <c r="H34" s="68">
        <f t="array" ref="H34">INDEX('Нормативные затраты по МЗ'!$C$2:$C$132,MATCH(A34&amp;C34,'Нормативные затраты по МЗ'!$A$2:$A$132&amp;'Нормативные затраты по МЗ'!$B$2:$B$132,0))</f>
        <v>76.739999999999995</v>
      </c>
      <c r="I34" s="3">
        <f t="shared" si="0"/>
        <v>138132</v>
      </c>
      <c r="J34" s="53">
        <f t="shared" si="1"/>
        <v>1800</v>
      </c>
      <c r="K34"/>
    </row>
    <row r="35" spans="1:11" x14ac:dyDescent="0.45">
      <c r="A35" s="83" t="s">
        <v>81</v>
      </c>
      <c r="B35" s="78" t="s">
        <v>1292</v>
      </c>
      <c r="C35" s="78" t="s">
        <v>15</v>
      </c>
      <c r="D35" s="79">
        <v>36</v>
      </c>
      <c r="E35" s="79">
        <v>16</v>
      </c>
      <c r="F35" s="80">
        <v>4</v>
      </c>
      <c r="G35" s="80">
        <v>14</v>
      </c>
      <c r="H35" s="68">
        <f t="array" ref="H35">INDEX('Нормативные затраты по МЗ'!$C$2:$C$132,MATCH(A35&amp;C35,'Нормативные затраты по МЗ'!$A$2:$A$132&amp;'Нормативные затраты по МЗ'!$B$2:$B$132,0))</f>
        <v>76.739999999999995</v>
      </c>
      <c r="I35" s="3">
        <f t="shared" si="0"/>
        <v>68759.039999999994</v>
      </c>
      <c r="J35" s="53">
        <f t="shared" si="1"/>
        <v>896</v>
      </c>
      <c r="K35"/>
    </row>
    <row r="36" spans="1:11" x14ac:dyDescent="0.45">
      <c r="A36" s="83" t="s">
        <v>81</v>
      </c>
      <c r="B36" s="78" t="s">
        <v>1293</v>
      </c>
      <c r="C36" s="78" t="s">
        <v>15</v>
      </c>
      <c r="D36" s="79">
        <v>36</v>
      </c>
      <c r="E36" s="79">
        <v>20</v>
      </c>
      <c r="F36" s="80">
        <v>4</v>
      </c>
      <c r="G36" s="80">
        <v>15</v>
      </c>
      <c r="H36" s="68">
        <f t="array" ref="H36">INDEX('Нормативные затраты по МЗ'!$C$2:$C$132,MATCH(A36&amp;C36,'Нормативные затраты по МЗ'!$A$2:$A$132&amp;'Нормативные затраты по МЗ'!$B$2:$B$132,0))</f>
        <v>76.739999999999995</v>
      </c>
      <c r="I36" s="3">
        <f t="shared" si="0"/>
        <v>92088</v>
      </c>
      <c r="J36" s="53">
        <f t="shared" si="1"/>
        <v>1200</v>
      </c>
      <c r="K36"/>
    </row>
    <row r="37" spans="1:11" x14ac:dyDescent="0.45">
      <c r="A37" s="83" t="s">
        <v>81</v>
      </c>
      <c r="B37" s="78" t="s">
        <v>1294</v>
      </c>
      <c r="C37" s="78" t="s">
        <v>15</v>
      </c>
      <c r="D37" s="79">
        <v>36</v>
      </c>
      <c r="E37" s="79">
        <v>16</v>
      </c>
      <c r="F37" s="80">
        <v>4</v>
      </c>
      <c r="G37" s="80">
        <v>14</v>
      </c>
      <c r="H37" s="68">
        <f t="array" ref="H37">INDEX('Нормативные затраты по МЗ'!$C$2:$C$132,MATCH(A37&amp;C37,'Нормативные затраты по МЗ'!$A$2:$A$132&amp;'Нормативные затраты по МЗ'!$B$2:$B$132,0))</f>
        <v>76.739999999999995</v>
      </c>
      <c r="I37" s="3">
        <f t="shared" si="0"/>
        <v>68759.039999999994</v>
      </c>
      <c r="J37" s="53">
        <f t="shared" si="1"/>
        <v>896</v>
      </c>
      <c r="K37"/>
    </row>
    <row r="38" spans="1:11" x14ac:dyDescent="0.45">
      <c r="A38" s="83" t="s">
        <v>81</v>
      </c>
      <c r="B38" s="78" t="s">
        <v>1295</v>
      </c>
      <c r="C38" s="78" t="s">
        <v>15</v>
      </c>
      <c r="D38" s="79">
        <v>36</v>
      </c>
      <c r="E38" s="79">
        <v>20</v>
      </c>
      <c r="F38" s="80">
        <v>6</v>
      </c>
      <c r="G38" s="80">
        <v>15</v>
      </c>
      <c r="H38" s="68">
        <f t="array" ref="H38">INDEX('Нормативные затраты по МЗ'!$C$2:$C$132,MATCH(A38&amp;C38,'Нормативные затраты по МЗ'!$A$2:$A$132&amp;'Нормативные затраты по МЗ'!$B$2:$B$132,0))</f>
        <v>76.739999999999995</v>
      </c>
      <c r="I38" s="3">
        <f t="shared" si="0"/>
        <v>138132</v>
      </c>
      <c r="J38" s="53">
        <f t="shared" si="1"/>
        <v>1800</v>
      </c>
      <c r="K38"/>
    </row>
    <row r="39" spans="1:11" x14ac:dyDescent="0.45">
      <c r="A39" s="83" t="s">
        <v>81</v>
      </c>
      <c r="B39" s="78" t="s">
        <v>1296</v>
      </c>
      <c r="C39" s="78" t="s">
        <v>15</v>
      </c>
      <c r="D39" s="79">
        <v>36</v>
      </c>
      <c r="E39" s="79">
        <v>16</v>
      </c>
      <c r="F39" s="80">
        <v>4</v>
      </c>
      <c r="G39" s="80">
        <v>14</v>
      </c>
      <c r="H39" s="68">
        <f t="array" ref="H39">INDEX('Нормативные затраты по МЗ'!$C$2:$C$132,MATCH(A39&amp;C39,'Нормативные затраты по МЗ'!$A$2:$A$132&amp;'Нормативные затраты по МЗ'!$B$2:$B$132,0))</f>
        <v>76.739999999999995</v>
      </c>
      <c r="I39" s="3">
        <f t="shared" si="0"/>
        <v>68759.039999999994</v>
      </c>
      <c r="J39" s="53">
        <f t="shared" si="1"/>
        <v>896</v>
      </c>
      <c r="K39"/>
    </row>
    <row r="40" spans="1:11" x14ac:dyDescent="0.45">
      <c r="A40" s="83" t="s">
        <v>81</v>
      </c>
      <c r="B40" s="78" t="s">
        <v>1297</v>
      </c>
      <c r="C40" s="78" t="s">
        <v>15</v>
      </c>
      <c r="D40" s="79">
        <v>36</v>
      </c>
      <c r="E40" s="79">
        <v>20</v>
      </c>
      <c r="F40" s="80">
        <v>6</v>
      </c>
      <c r="G40" s="80">
        <v>15</v>
      </c>
      <c r="H40" s="68">
        <f t="array" ref="H40">INDEX('Нормативные затраты по МЗ'!$C$2:$C$132,MATCH(A40&amp;C40,'Нормативные затраты по МЗ'!$A$2:$A$132&amp;'Нормативные затраты по МЗ'!$B$2:$B$132,0))</f>
        <v>76.739999999999995</v>
      </c>
      <c r="I40" s="3">
        <f t="shared" si="0"/>
        <v>138132</v>
      </c>
      <c r="J40" s="53">
        <f t="shared" si="1"/>
        <v>1800</v>
      </c>
      <c r="K40"/>
    </row>
    <row r="41" spans="1:11" x14ac:dyDescent="0.45">
      <c r="A41" s="83" t="s">
        <v>81</v>
      </c>
      <c r="B41" s="78" t="s">
        <v>1298</v>
      </c>
      <c r="C41" s="78" t="s">
        <v>15</v>
      </c>
      <c r="D41" s="79">
        <v>36</v>
      </c>
      <c r="E41" s="79">
        <v>16</v>
      </c>
      <c r="F41" s="80">
        <v>4</v>
      </c>
      <c r="G41" s="80">
        <v>14</v>
      </c>
      <c r="H41" s="68">
        <f t="array" ref="H41">INDEX('Нормативные затраты по МЗ'!$C$2:$C$132,MATCH(A41&amp;C41,'Нормативные затраты по МЗ'!$A$2:$A$132&amp;'Нормативные затраты по МЗ'!$B$2:$B$132,0))</f>
        <v>76.739999999999995</v>
      </c>
      <c r="I41" s="3">
        <f t="shared" si="0"/>
        <v>68759.039999999994</v>
      </c>
      <c r="J41" s="53">
        <f t="shared" si="1"/>
        <v>896</v>
      </c>
      <c r="K41"/>
    </row>
    <row r="42" spans="1:11" x14ac:dyDescent="0.45">
      <c r="A42" s="83" t="s">
        <v>81</v>
      </c>
      <c r="B42" s="78" t="s">
        <v>1299</v>
      </c>
      <c r="C42" s="78" t="s">
        <v>15</v>
      </c>
      <c r="D42" s="79">
        <v>36</v>
      </c>
      <c r="E42" s="79">
        <v>20</v>
      </c>
      <c r="F42" s="80">
        <v>6</v>
      </c>
      <c r="G42" s="80">
        <v>15</v>
      </c>
      <c r="H42" s="68">
        <f t="array" ref="H42">INDEX('Нормативные затраты по МЗ'!$C$2:$C$132,MATCH(A42&amp;C42,'Нормативные затраты по МЗ'!$A$2:$A$132&amp;'Нормативные затраты по МЗ'!$B$2:$B$132,0))</f>
        <v>76.739999999999995</v>
      </c>
      <c r="I42" s="3">
        <f t="shared" si="0"/>
        <v>138132</v>
      </c>
      <c r="J42" s="53">
        <f t="shared" si="1"/>
        <v>1800</v>
      </c>
      <c r="K42"/>
    </row>
    <row r="43" spans="1:11" x14ac:dyDescent="0.45">
      <c r="A43" s="83" t="s">
        <v>81</v>
      </c>
      <c r="B43" s="78" t="s">
        <v>1300</v>
      </c>
      <c r="C43" s="78" t="s">
        <v>15</v>
      </c>
      <c r="D43" s="79">
        <v>36</v>
      </c>
      <c r="E43" s="79">
        <v>16</v>
      </c>
      <c r="F43" s="80">
        <v>4</v>
      </c>
      <c r="G43" s="80">
        <v>14</v>
      </c>
      <c r="H43" s="68">
        <f t="array" ref="H43">INDEX('Нормативные затраты по МЗ'!$C$2:$C$132,MATCH(A43&amp;C43,'Нормативные затраты по МЗ'!$A$2:$A$132&amp;'Нормативные затраты по МЗ'!$B$2:$B$132,0))</f>
        <v>76.739999999999995</v>
      </c>
      <c r="I43" s="3">
        <f t="shared" si="0"/>
        <v>68759.039999999994</v>
      </c>
      <c r="J43" s="53">
        <f t="shared" si="1"/>
        <v>896</v>
      </c>
      <c r="K43"/>
    </row>
    <row r="44" spans="1:11" x14ac:dyDescent="0.45">
      <c r="A44" s="83" t="s">
        <v>81</v>
      </c>
      <c r="B44" s="78" t="s">
        <v>1301</v>
      </c>
      <c r="C44" s="78" t="s">
        <v>15</v>
      </c>
      <c r="D44" s="79">
        <v>36</v>
      </c>
      <c r="E44" s="79">
        <v>20</v>
      </c>
      <c r="F44" s="80">
        <v>6</v>
      </c>
      <c r="G44" s="80">
        <v>15</v>
      </c>
      <c r="H44" s="68">
        <f t="array" ref="H44">INDEX('Нормативные затраты по МЗ'!$C$2:$C$132,MATCH(A44&amp;C44,'Нормативные затраты по МЗ'!$A$2:$A$132&amp;'Нормативные затраты по МЗ'!$B$2:$B$132,0))</f>
        <v>76.739999999999995</v>
      </c>
      <c r="I44" s="3">
        <f t="shared" si="0"/>
        <v>138132</v>
      </c>
      <c r="J44" s="53">
        <f t="shared" si="1"/>
        <v>1800</v>
      </c>
      <c r="K44"/>
    </row>
    <row r="45" spans="1:11" x14ac:dyDescent="0.45">
      <c r="A45" s="83" t="s">
        <v>81</v>
      </c>
      <c r="B45" s="78" t="s">
        <v>1302</v>
      </c>
      <c r="C45" s="78" t="s">
        <v>15</v>
      </c>
      <c r="D45" s="79">
        <v>36</v>
      </c>
      <c r="E45" s="79">
        <v>16</v>
      </c>
      <c r="F45" s="80">
        <v>4</v>
      </c>
      <c r="G45" s="80">
        <v>14</v>
      </c>
      <c r="H45" s="68">
        <f t="array" ref="H45">INDEX('Нормативные затраты по МЗ'!$C$2:$C$132,MATCH(A45&amp;C45,'Нормативные затраты по МЗ'!$A$2:$A$132&amp;'Нормативные затраты по МЗ'!$B$2:$B$132,0))</f>
        <v>76.739999999999995</v>
      </c>
      <c r="I45" s="3">
        <f t="shared" si="0"/>
        <v>68759.039999999994</v>
      </c>
      <c r="J45" s="53">
        <f t="shared" si="1"/>
        <v>896</v>
      </c>
      <c r="K45"/>
    </row>
    <row r="46" spans="1:11" x14ac:dyDescent="0.45">
      <c r="A46" s="83" t="s">
        <v>81</v>
      </c>
      <c r="B46" s="78" t="s">
        <v>1303</v>
      </c>
      <c r="C46" s="78" t="s">
        <v>15</v>
      </c>
      <c r="D46" s="79">
        <v>36</v>
      </c>
      <c r="E46" s="79">
        <v>20</v>
      </c>
      <c r="F46" s="80">
        <v>6</v>
      </c>
      <c r="G46" s="80">
        <v>15</v>
      </c>
      <c r="H46" s="68">
        <f t="array" ref="H46">INDEX('Нормативные затраты по МЗ'!$C$2:$C$132,MATCH(A46&amp;C46,'Нормативные затраты по МЗ'!$A$2:$A$132&amp;'Нормативные затраты по МЗ'!$B$2:$B$132,0))</f>
        <v>76.739999999999995</v>
      </c>
      <c r="I46" s="3">
        <f t="shared" si="0"/>
        <v>138132</v>
      </c>
      <c r="J46" s="53">
        <f t="shared" si="1"/>
        <v>1800</v>
      </c>
      <c r="K46"/>
    </row>
    <row r="47" spans="1:11" x14ac:dyDescent="0.45">
      <c r="A47" s="83" t="s">
        <v>81</v>
      </c>
      <c r="B47" s="78" t="s">
        <v>1304</v>
      </c>
      <c r="C47" s="78" t="s">
        <v>15</v>
      </c>
      <c r="D47" s="79">
        <v>36</v>
      </c>
      <c r="E47" s="79">
        <v>16</v>
      </c>
      <c r="F47" s="80">
        <v>4</v>
      </c>
      <c r="G47" s="80">
        <v>14</v>
      </c>
      <c r="H47" s="68">
        <f t="array" ref="H47">INDEX('Нормативные затраты по МЗ'!$C$2:$C$132,MATCH(A47&amp;C47,'Нормативные затраты по МЗ'!$A$2:$A$132&amp;'Нормативные затраты по МЗ'!$B$2:$B$132,0))</f>
        <v>76.739999999999995</v>
      </c>
      <c r="I47" s="3">
        <f t="shared" si="0"/>
        <v>68759.039999999994</v>
      </c>
      <c r="J47" s="53">
        <f t="shared" si="1"/>
        <v>896</v>
      </c>
      <c r="K47"/>
    </row>
    <row r="48" spans="1:11" x14ac:dyDescent="0.45">
      <c r="A48" s="83" t="s">
        <v>81</v>
      </c>
      <c r="B48" s="78" t="s">
        <v>1305</v>
      </c>
      <c r="C48" s="78" t="s">
        <v>15</v>
      </c>
      <c r="D48" s="79">
        <v>36</v>
      </c>
      <c r="E48" s="79">
        <v>20</v>
      </c>
      <c r="F48" s="80">
        <v>4</v>
      </c>
      <c r="G48" s="80">
        <v>15</v>
      </c>
      <c r="H48" s="68">
        <f t="array" ref="H48">INDEX('Нормативные затраты по МЗ'!$C$2:$C$132,MATCH(A48&amp;C48,'Нормативные затраты по МЗ'!$A$2:$A$132&amp;'Нормативные затраты по МЗ'!$B$2:$B$132,0))</f>
        <v>76.739999999999995</v>
      </c>
      <c r="I48" s="3">
        <f t="shared" si="0"/>
        <v>92088</v>
      </c>
      <c r="J48" s="53">
        <f t="shared" si="1"/>
        <v>1200</v>
      </c>
      <c r="K48"/>
    </row>
    <row r="49" spans="1:11" x14ac:dyDescent="0.45">
      <c r="A49" s="83" t="s">
        <v>81</v>
      </c>
      <c r="B49" s="78" t="s">
        <v>1306</v>
      </c>
      <c r="C49" s="78" t="s">
        <v>15</v>
      </c>
      <c r="D49" s="79">
        <v>36</v>
      </c>
      <c r="E49" s="79">
        <v>16</v>
      </c>
      <c r="F49" s="80">
        <v>4</v>
      </c>
      <c r="G49" s="80">
        <v>14</v>
      </c>
      <c r="H49" s="68">
        <f t="array" ref="H49">INDEX('Нормативные затраты по МЗ'!$C$2:$C$132,MATCH(A49&amp;C49,'Нормативные затраты по МЗ'!$A$2:$A$132&amp;'Нормативные затраты по МЗ'!$B$2:$B$132,0))</f>
        <v>76.739999999999995</v>
      </c>
      <c r="I49" s="3">
        <f t="shared" si="0"/>
        <v>68759.039999999994</v>
      </c>
      <c r="J49" s="53">
        <f t="shared" si="1"/>
        <v>896</v>
      </c>
      <c r="K49"/>
    </row>
    <row r="50" spans="1:11" x14ac:dyDescent="0.45">
      <c r="A50" s="83" t="s">
        <v>81</v>
      </c>
      <c r="B50" s="78" t="s">
        <v>1307</v>
      </c>
      <c r="C50" s="78" t="s">
        <v>15</v>
      </c>
      <c r="D50" s="79">
        <v>36</v>
      </c>
      <c r="E50" s="79">
        <v>20</v>
      </c>
      <c r="F50" s="80">
        <v>6</v>
      </c>
      <c r="G50" s="80">
        <v>12</v>
      </c>
      <c r="H50" s="68">
        <f t="array" ref="H50">INDEX('Нормативные затраты по МЗ'!$C$2:$C$132,MATCH(A50&amp;C50,'Нормативные затраты по МЗ'!$A$2:$A$132&amp;'Нормативные затраты по МЗ'!$B$2:$B$132,0))</f>
        <v>76.739999999999995</v>
      </c>
      <c r="I50" s="3">
        <f t="shared" si="0"/>
        <v>110505.60000000001</v>
      </c>
      <c r="J50" s="53">
        <f t="shared" si="1"/>
        <v>1440</v>
      </c>
      <c r="K50"/>
    </row>
    <row r="51" spans="1:11" x14ac:dyDescent="0.45">
      <c r="A51" s="83" t="s">
        <v>81</v>
      </c>
      <c r="B51" s="78" t="s">
        <v>1308</v>
      </c>
      <c r="C51" s="78" t="s">
        <v>15</v>
      </c>
      <c r="D51" s="79">
        <v>36</v>
      </c>
      <c r="E51" s="79">
        <v>16</v>
      </c>
      <c r="F51" s="80">
        <v>4</v>
      </c>
      <c r="G51" s="80">
        <v>14</v>
      </c>
      <c r="H51" s="68">
        <f t="array" ref="H51">INDEX('Нормативные затраты по МЗ'!$C$2:$C$132,MATCH(A51&amp;C51,'Нормативные затраты по МЗ'!$A$2:$A$132&amp;'Нормативные затраты по МЗ'!$B$2:$B$132,0))</f>
        <v>76.739999999999995</v>
      </c>
      <c r="I51" s="3">
        <f t="shared" si="0"/>
        <v>68759.039999999994</v>
      </c>
      <c r="J51" s="53">
        <f t="shared" si="1"/>
        <v>896</v>
      </c>
      <c r="K51"/>
    </row>
    <row r="52" spans="1:11" x14ac:dyDescent="0.45">
      <c r="A52" s="83" t="s">
        <v>81</v>
      </c>
      <c r="B52" s="78" t="s">
        <v>1309</v>
      </c>
      <c r="C52" s="78" t="s">
        <v>15</v>
      </c>
      <c r="D52" s="79">
        <v>36</v>
      </c>
      <c r="E52" s="79">
        <v>20</v>
      </c>
      <c r="F52" s="80">
        <v>6</v>
      </c>
      <c r="G52" s="80">
        <v>12</v>
      </c>
      <c r="H52" s="68">
        <f t="array" ref="H52">INDEX('Нормативные затраты по МЗ'!$C$2:$C$132,MATCH(A52&amp;C52,'Нормативные затраты по МЗ'!$A$2:$A$132&amp;'Нормативные затраты по МЗ'!$B$2:$B$132,0))</f>
        <v>76.739999999999995</v>
      </c>
      <c r="I52" s="3">
        <f t="shared" si="0"/>
        <v>110505.60000000001</v>
      </c>
      <c r="J52" s="53">
        <f t="shared" si="1"/>
        <v>1440</v>
      </c>
      <c r="K52"/>
    </row>
    <row r="53" spans="1:11" x14ac:dyDescent="0.45">
      <c r="A53" s="83" t="s">
        <v>81</v>
      </c>
      <c r="B53" s="78" t="s">
        <v>1310</v>
      </c>
      <c r="C53" s="78" t="s">
        <v>15</v>
      </c>
      <c r="D53" s="79">
        <v>36</v>
      </c>
      <c r="E53" s="79">
        <v>16</v>
      </c>
      <c r="F53" s="80">
        <v>4</v>
      </c>
      <c r="G53" s="80">
        <v>14</v>
      </c>
      <c r="H53" s="68">
        <f t="array" ref="H53">INDEX('Нормативные затраты по МЗ'!$C$2:$C$132,MATCH(A53&amp;C53,'Нормативные затраты по МЗ'!$A$2:$A$132&amp;'Нормативные затраты по МЗ'!$B$2:$B$132,0))</f>
        <v>76.739999999999995</v>
      </c>
      <c r="I53" s="3">
        <f t="shared" si="0"/>
        <v>68759.039999999994</v>
      </c>
      <c r="J53" s="53">
        <f t="shared" si="1"/>
        <v>896</v>
      </c>
      <c r="K53"/>
    </row>
    <row r="54" spans="1:11" x14ac:dyDescent="0.45">
      <c r="A54" s="83" t="s">
        <v>81</v>
      </c>
      <c r="B54" s="78" t="s">
        <v>1311</v>
      </c>
      <c r="C54" s="78" t="s">
        <v>15</v>
      </c>
      <c r="D54" s="79">
        <v>36</v>
      </c>
      <c r="E54" s="79">
        <v>20</v>
      </c>
      <c r="F54" s="80">
        <v>6</v>
      </c>
      <c r="G54" s="80">
        <v>12</v>
      </c>
      <c r="H54" s="68">
        <f t="array" ref="H54">INDEX('Нормативные затраты по МЗ'!$C$2:$C$132,MATCH(A54&amp;C54,'Нормативные затраты по МЗ'!$A$2:$A$132&amp;'Нормативные затраты по МЗ'!$B$2:$B$132,0))</f>
        <v>76.739999999999995</v>
      </c>
      <c r="I54" s="3">
        <f t="shared" si="0"/>
        <v>110505.60000000001</v>
      </c>
      <c r="J54" s="53">
        <f t="shared" si="1"/>
        <v>1440</v>
      </c>
      <c r="K54"/>
    </row>
    <row r="55" spans="1:11" x14ac:dyDescent="0.45">
      <c r="A55" s="83" t="s">
        <v>81</v>
      </c>
      <c r="B55" s="78" t="s">
        <v>1312</v>
      </c>
      <c r="C55" s="78" t="s">
        <v>15</v>
      </c>
      <c r="D55" s="79">
        <v>36</v>
      </c>
      <c r="E55" s="79">
        <v>16</v>
      </c>
      <c r="F55" s="80">
        <v>4</v>
      </c>
      <c r="G55" s="80">
        <v>14</v>
      </c>
      <c r="H55" s="68">
        <f t="array" ref="H55">INDEX('Нормативные затраты по МЗ'!$C$2:$C$132,MATCH(A55&amp;C55,'Нормативные затраты по МЗ'!$A$2:$A$132&amp;'Нормативные затраты по МЗ'!$B$2:$B$132,0))</f>
        <v>76.739999999999995</v>
      </c>
      <c r="I55" s="3">
        <f t="shared" si="0"/>
        <v>68759.039999999994</v>
      </c>
      <c r="J55" s="53">
        <f t="shared" si="1"/>
        <v>896</v>
      </c>
      <c r="K55"/>
    </row>
    <row r="56" spans="1:11" x14ac:dyDescent="0.45">
      <c r="A56" s="83" t="s">
        <v>81</v>
      </c>
      <c r="B56" s="78" t="s">
        <v>1313</v>
      </c>
      <c r="C56" s="78" t="s">
        <v>15</v>
      </c>
      <c r="D56" s="79">
        <v>36</v>
      </c>
      <c r="E56" s="79">
        <v>20</v>
      </c>
      <c r="F56" s="80">
        <v>4</v>
      </c>
      <c r="G56" s="80">
        <v>12</v>
      </c>
      <c r="H56" s="68">
        <f t="array" ref="H56">INDEX('Нормативные затраты по МЗ'!$C$2:$C$132,MATCH(A56&amp;C56,'Нормативные затраты по МЗ'!$A$2:$A$132&amp;'Нормативные затраты по МЗ'!$B$2:$B$132,0))</f>
        <v>76.739999999999995</v>
      </c>
      <c r="I56" s="3">
        <f t="shared" si="0"/>
        <v>73670.399999999994</v>
      </c>
      <c r="J56" s="53">
        <f t="shared" si="1"/>
        <v>960</v>
      </c>
      <c r="K56"/>
    </row>
    <row r="57" spans="1:11" x14ac:dyDescent="0.45">
      <c r="A57" s="83" t="s">
        <v>81</v>
      </c>
      <c r="B57" s="78" t="s">
        <v>1314</v>
      </c>
      <c r="C57" s="78" t="s">
        <v>15</v>
      </c>
      <c r="D57" s="79">
        <v>36</v>
      </c>
      <c r="E57" s="79">
        <v>16</v>
      </c>
      <c r="F57" s="80">
        <v>4</v>
      </c>
      <c r="G57" s="80">
        <v>14</v>
      </c>
      <c r="H57" s="68">
        <f t="array" ref="H57">INDEX('Нормативные затраты по МЗ'!$C$2:$C$132,MATCH(A57&amp;C57,'Нормативные затраты по МЗ'!$A$2:$A$132&amp;'Нормативные затраты по МЗ'!$B$2:$B$132,0))</f>
        <v>76.739999999999995</v>
      </c>
      <c r="I57" s="3">
        <f t="shared" si="0"/>
        <v>68759.039999999994</v>
      </c>
      <c r="J57" s="53">
        <f t="shared" si="1"/>
        <v>896</v>
      </c>
      <c r="K57"/>
    </row>
    <row r="58" spans="1:11" x14ac:dyDescent="0.45">
      <c r="A58" s="83" t="s">
        <v>81</v>
      </c>
      <c r="B58" s="78" t="s">
        <v>1315</v>
      </c>
      <c r="C58" s="78" t="s">
        <v>15</v>
      </c>
      <c r="D58" s="79">
        <v>36</v>
      </c>
      <c r="E58" s="79">
        <v>20</v>
      </c>
      <c r="F58" s="80">
        <v>4</v>
      </c>
      <c r="G58" s="80">
        <v>13</v>
      </c>
      <c r="H58" s="68">
        <f t="array" ref="H58">INDEX('Нормативные затраты по МЗ'!$C$2:$C$132,MATCH(A58&amp;C58,'Нормативные затраты по МЗ'!$A$2:$A$132&amp;'Нормативные затраты по МЗ'!$B$2:$B$132,0))</f>
        <v>76.739999999999995</v>
      </c>
      <c r="I58" s="3">
        <f t="shared" si="0"/>
        <v>79809.600000000006</v>
      </c>
      <c r="J58" s="53">
        <f t="shared" si="1"/>
        <v>1040</v>
      </c>
      <c r="K58"/>
    </row>
    <row r="59" spans="1:11" x14ac:dyDescent="0.45">
      <c r="A59" s="83" t="s">
        <v>81</v>
      </c>
      <c r="B59" s="78" t="s">
        <v>1316</v>
      </c>
      <c r="C59" s="78" t="s">
        <v>15</v>
      </c>
      <c r="D59" s="79">
        <v>36</v>
      </c>
      <c r="E59" s="79">
        <v>16</v>
      </c>
      <c r="F59" s="80">
        <v>4</v>
      </c>
      <c r="G59" s="80">
        <v>14</v>
      </c>
      <c r="H59" s="68">
        <f t="array" ref="H59">INDEX('Нормативные затраты по МЗ'!$C$2:$C$132,MATCH(A59&amp;C59,'Нормативные затраты по МЗ'!$A$2:$A$132&amp;'Нормативные затраты по МЗ'!$B$2:$B$132,0))</f>
        <v>76.739999999999995</v>
      </c>
      <c r="I59" s="3">
        <f t="shared" si="0"/>
        <v>68759.039999999994</v>
      </c>
      <c r="J59" s="53">
        <f t="shared" si="1"/>
        <v>896</v>
      </c>
      <c r="K59"/>
    </row>
    <row r="60" spans="1:11" x14ac:dyDescent="0.45">
      <c r="A60" s="83" t="s">
        <v>81</v>
      </c>
      <c r="B60" s="78" t="s">
        <v>1317</v>
      </c>
      <c r="C60" s="78" t="s">
        <v>15</v>
      </c>
      <c r="D60" s="79">
        <v>36</v>
      </c>
      <c r="E60" s="79">
        <v>20</v>
      </c>
      <c r="F60" s="80">
        <v>4</v>
      </c>
      <c r="G60" s="80">
        <v>15</v>
      </c>
      <c r="H60" s="68">
        <f t="array" ref="H60">INDEX('Нормативные затраты по МЗ'!$C$2:$C$132,MATCH(A60&amp;C60,'Нормативные затраты по МЗ'!$A$2:$A$132&amp;'Нормативные затраты по МЗ'!$B$2:$B$132,0))</f>
        <v>76.739999999999995</v>
      </c>
      <c r="I60" s="3">
        <f t="shared" si="0"/>
        <v>92088</v>
      </c>
      <c r="J60" s="53">
        <f t="shared" si="1"/>
        <v>1200</v>
      </c>
      <c r="K60"/>
    </row>
    <row r="61" spans="1:11" x14ac:dyDescent="0.45">
      <c r="A61" s="83" t="s">
        <v>81</v>
      </c>
      <c r="B61" s="78" t="s">
        <v>1318</v>
      </c>
      <c r="C61" s="78" t="s">
        <v>15</v>
      </c>
      <c r="D61" s="79">
        <v>36</v>
      </c>
      <c r="E61" s="79">
        <v>16</v>
      </c>
      <c r="F61" s="80">
        <v>4</v>
      </c>
      <c r="G61" s="80">
        <v>14</v>
      </c>
      <c r="H61" s="68">
        <f t="array" ref="H61">INDEX('Нормативные затраты по МЗ'!$C$2:$C$132,MATCH(A61&amp;C61,'Нормативные затраты по МЗ'!$A$2:$A$132&amp;'Нормативные затраты по МЗ'!$B$2:$B$132,0))</f>
        <v>76.739999999999995</v>
      </c>
      <c r="I61" s="3">
        <f t="shared" si="0"/>
        <v>68759.039999999994</v>
      </c>
      <c r="J61" s="53">
        <f t="shared" si="1"/>
        <v>896</v>
      </c>
      <c r="K61"/>
    </row>
    <row r="62" spans="1:11" x14ac:dyDescent="0.45">
      <c r="A62" s="83" t="s">
        <v>81</v>
      </c>
      <c r="B62" s="78" t="s">
        <v>1319</v>
      </c>
      <c r="C62" s="78" t="s">
        <v>15</v>
      </c>
      <c r="D62" s="79">
        <v>36</v>
      </c>
      <c r="E62" s="79">
        <v>20</v>
      </c>
      <c r="F62" s="80">
        <v>4</v>
      </c>
      <c r="G62" s="80">
        <v>15</v>
      </c>
      <c r="H62" s="68">
        <f t="array" ref="H62">INDEX('Нормативные затраты по МЗ'!$C$2:$C$132,MATCH(A62&amp;C62,'Нормативные затраты по МЗ'!$A$2:$A$132&amp;'Нормативные затраты по МЗ'!$B$2:$B$132,0))</f>
        <v>76.739999999999995</v>
      </c>
      <c r="I62" s="3">
        <f t="shared" si="0"/>
        <v>92088</v>
      </c>
      <c r="J62" s="53">
        <f t="shared" si="1"/>
        <v>1200</v>
      </c>
      <c r="K62"/>
    </row>
    <row r="63" spans="1:11" x14ac:dyDescent="0.45">
      <c r="A63" s="83" t="s">
        <v>81</v>
      </c>
      <c r="B63" s="78" t="s">
        <v>1320</v>
      </c>
      <c r="C63" s="78" t="s">
        <v>15</v>
      </c>
      <c r="D63" s="79">
        <v>36</v>
      </c>
      <c r="E63" s="79">
        <v>16</v>
      </c>
      <c r="F63" s="80">
        <v>4</v>
      </c>
      <c r="G63" s="80">
        <v>14</v>
      </c>
      <c r="H63" s="68">
        <f t="array" ref="H63">INDEX('Нормативные затраты по МЗ'!$C$2:$C$132,MATCH(A63&amp;C63,'Нормативные затраты по МЗ'!$A$2:$A$132&amp;'Нормативные затраты по МЗ'!$B$2:$B$132,0))</f>
        <v>76.739999999999995</v>
      </c>
      <c r="I63" s="3">
        <f t="shared" si="0"/>
        <v>68759.039999999994</v>
      </c>
      <c r="J63" s="53">
        <f t="shared" si="1"/>
        <v>896</v>
      </c>
      <c r="K63"/>
    </row>
    <row r="64" spans="1:11" x14ac:dyDescent="0.45">
      <c r="A64" s="83" t="s">
        <v>81</v>
      </c>
      <c r="B64" s="78" t="s">
        <v>1321</v>
      </c>
      <c r="C64" s="78" t="s">
        <v>15</v>
      </c>
      <c r="D64" s="79">
        <v>36</v>
      </c>
      <c r="E64" s="79">
        <v>20</v>
      </c>
      <c r="F64" s="80">
        <v>4</v>
      </c>
      <c r="G64" s="80">
        <v>15</v>
      </c>
      <c r="H64" s="68">
        <f t="array" ref="H64">INDEX('Нормативные затраты по МЗ'!$C$2:$C$132,MATCH(A64&amp;C64,'Нормативные затраты по МЗ'!$A$2:$A$132&amp;'Нормативные затраты по МЗ'!$B$2:$B$132,0))</f>
        <v>76.739999999999995</v>
      </c>
      <c r="I64" s="3">
        <f t="shared" si="0"/>
        <v>92088</v>
      </c>
      <c r="J64" s="53">
        <f t="shared" si="1"/>
        <v>1200</v>
      </c>
      <c r="K64"/>
    </row>
    <row r="65" spans="1:11" x14ac:dyDescent="0.45">
      <c r="A65" s="83" t="s">
        <v>81</v>
      </c>
      <c r="B65" s="78" t="s">
        <v>1322</v>
      </c>
      <c r="C65" s="78" t="s">
        <v>15</v>
      </c>
      <c r="D65" s="79">
        <v>36</v>
      </c>
      <c r="E65" s="79">
        <v>16</v>
      </c>
      <c r="F65" s="80">
        <v>4</v>
      </c>
      <c r="G65" s="80">
        <v>14</v>
      </c>
      <c r="H65" s="68">
        <f t="array" ref="H65">INDEX('Нормативные затраты по МЗ'!$C$2:$C$132,MATCH(A65&amp;C65,'Нормативные затраты по МЗ'!$A$2:$A$132&amp;'Нормативные затраты по МЗ'!$B$2:$B$132,0))</f>
        <v>76.739999999999995</v>
      </c>
      <c r="I65" s="3">
        <f t="shared" si="0"/>
        <v>68759.039999999994</v>
      </c>
      <c r="J65" s="53">
        <f t="shared" si="1"/>
        <v>896</v>
      </c>
      <c r="K65"/>
    </row>
    <row r="66" spans="1:11" x14ac:dyDescent="0.45">
      <c r="A66" s="83" t="s">
        <v>81</v>
      </c>
      <c r="B66" s="78" t="s">
        <v>1323</v>
      </c>
      <c r="C66" s="78" t="s">
        <v>15</v>
      </c>
      <c r="D66" s="79">
        <v>36</v>
      </c>
      <c r="E66" s="79">
        <v>20</v>
      </c>
      <c r="F66" s="80">
        <v>4</v>
      </c>
      <c r="G66" s="80">
        <v>15</v>
      </c>
      <c r="H66" s="68">
        <f t="array" ref="H66">INDEX('Нормативные затраты по МЗ'!$C$2:$C$132,MATCH(A66&amp;C66,'Нормативные затраты по МЗ'!$A$2:$A$132&amp;'Нормативные затраты по МЗ'!$B$2:$B$132,0))</f>
        <v>76.739999999999995</v>
      </c>
      <c r="I66" s="3">
        <f t="shared" ref="I66:I129" si="2">E66*F66*G66*H66</f>
        <v>92088</v>
      </c>
      <c r="J66" s="53">
        <f t="shared" ref="J66:J129" si="3">E66*F66*G66</f>
        <v>1200</v>
      </c>
      <c r="K66"/>
    </row>
    <row r="67" spans="1:11" x14ac:dyDescent="0.45">
      <c r="A67" s="83" t="s">
        <v>81</v>
      </c>
      <c r="B67" s="78" t="s">
        <v>1324</v>
      </c>
      <c r="C67" s="78" t="s">
        <v>15</v>
      </c>
      <c r="D67" s="79">
        <v>36</v>
      </c>
      <c r="E67" s="79">
        <v>16</v>
      </c>
      <c r="F67" s="80">
        <v>4</v>
      </c>
      <c r="G67" s="80">
        <v>14</v>
      </c>
      <c r="H67" s="68">
        <f t="array" ref="H67">INDEX('Нормативные затраты по МЗ'!$C$2:$C$132,MATCH(A67&amp;C67,'Нормативные затраты по МЗ'!$A$2:$A$132&amp;'Нормативные затраты по МЗ'!$B$2:$B$132,0))</f>
        <v>76.739999999999995</v>
      </c>
      <c r="I67" s="3">
        <f t="shared" si="2"/>
        <v>68759.039999999994</v>
      </c>
      <c r="J67" s="53">
        <f t="shared" si="3"/>
        <v>896</v>
      </c>
      <c r="K67"/>
    </row>
    <row r="68" spans="1:11" x14ac:dyDescent="0.45">
      <c r="A68" s="83" t="s">
        <v>81</v>
      </c>
      <c r="B68" s="78" t="s">
        <v>1325</v>
      </c>
      <c r="C68" s="78" t="s">
        <v>15</v>
      </c>
      <c r="D68" s="79">
        <v>36</v>
      </c>
      <c r="E68" s="79">
        <v>20</v>
      </c>
      <c r="F68" s="80">
        <v>4</v>
      </c>
      <c r="G68" s="80">
        <v>15</v>
      </c>
      <c r="H68" s="68">
        <f t="array" ref="H68">INDEX('Нормативные затраты по МЗ'!$C$2:$C$132,MATCH(A68&amp;C68,'Нормативные затраты по МЗ'!$A$2:$A$132&amp;'Нормативные затраты по МЗ'!$B$2:$B$132,0))</f>
        <v>76.739999999999995</v>
      </c>
      <c r="I68" s="3">
        <f t="shared" si="2"/>
        <v>92088</v>
      </c>
      <c r="J68" s="53">
        <f t="shared" si="3"/>
        <v>1200</v>
      </c>
      <c r="K68"/>
    </row>
    <row r="69" spans="1:11" x14ac:dyDescent="0.45">
      <c r="A69" s="83" t="s">
        <v>81</v>
      </c>
      <c r="B69" s="78" t="s">
        <v>1326</v>
      </c>
      <c r="C69" s="78" t="s">
        <v>15</v>
      </c>
      <c r="D69" s="79">
        <v>36</v>
      </c>
      <c r="E69" s="79">
        <v>16</v>
      </c>
      <c r="F69" s="80">
        <v>4</v>
      </c>
      <c r="G69" s="80">
        <v>14</v>
      </c>
      <c r="H69" s="68">
        <f t="array" ref="H69">INDEX('Нормативные затраты по МЗ'!$C$2:$C$132,MATCH(A69&amp;C69,'Нормативные затраты по МЗ'!$A$2:$A$132&amp;'Нормативные затраты по МЗ'!$B$2:$B$132,0))</f>
        <v>76.739999999999995</v>
      </c>
      <c r="I69" s="3">
        <f t="shared" si="2"/>
        <v>68759.039999999994</v>
      </c>
      <c r="J69" s="53">
        <f t="shared" si="3"/>
        <v>896</v>
      </c>
      <c r="K69"/>
    </row>
    <row r="70" spans="1:11" x14ac:dyDescent="0.45">
      <c r="A70" s="83" t="s">
        <v>81</v>
      </c>
      <c r="B70" s="78" t="s">
        <v>1327</v>
      </c>
      <c r="C70" s="78" t="s">
        <v>15</v>
      </c>
      <c r="D70" s="79">
        <v>36</v>
      </c>
      <c r="E70" s="79">
        <v>20</v>
      </c>
      <c r="F70" s="80">
        <v>6</v>
      </c>
      <c r="G70" s="80">
        <v>12</v>
      </c>
      <c r="H70" s="68">
        <f t="array" ref="H70">INDEX('Нормативные затраты по МЗ'!$C$2:$C$132,MATCH(A70&amp;C70,'Нормативные затраты по МЗ'!$A$2:$A$132&amp;'Нормативные затраты по МЗ'!$B$2:$B$132,0))</f>
        <v>76.739999999999995</v>
      </c>
      <c r="I70" s="3">
        <f t="shared" si="2"/>
        <v>110505.60000000001</v>
      </c>
      <c r="J70" s="53">
        <f t="shared" si="3"/>
        <v>1440</v>
      </c>
      <c r="K70"/>
    </row>
    <row r="71" spans="1:11" x14ac:dyDescent="0.45">
      <c r="A71" s="83" t="s">
        <v>81</v>
      </c>
      <c r="B71" s="78" t="s">
        <v>1328</v>
      </c>
      <c r="C71" s="78" t="s">
        <v>15</v>
      </c>
      <c r="D71" s="79">
        <v>36</v>
      </c>
      <c r="E71" s="79">
        <v>16</v>
      </c>
      <c r="F71" s="80">
        <v>4</v>
      </c>
      <c r="G71" s="80">
        <v>14</v>
      </c>
      <c r="H71" s="68">
        <f t="array" ref="H71">INDEX('Нормативные затраты по МЗ'!$C$2:$C$132,MATCH(A71&amp;C71,'Нормативные затраты по МЗ'!$A$2:$A$132&amp;'Нормативные затраты по МЗ'!$B$2:$B$132,0))</f>
        <v>76.739999999999995</v>
      </c>
      <c r="I71" s="3">
        <f t="shared" si="2"/>
        <v>68759.039999999994</v>
      </c>
      <c r="J71" s="53">
        <f t="shared" si="3"/>
        <v>896</v>
      </c>
      <c r="K71"/>
    </row>
    <row r="72" spans="1:11" x14ac:dyDescent="0.45">
      <c r="A72" s="83" t="s">
        <v>81</v>
      </c>
      <c r="B72" s="78" t="s">
        <v>1329</v>
      </c>
      <c r="C72" s="78" t="s">
        <v>15</v>
      </c>
      <c r="D72" s="79">
        <v>36</v>
      </c>
      <c r="E72" s="79">
        <v>20</v>
      </c>
      <c r="F72" s="80">
        <v>4</v>
      </c>
      <c r="G72" s="80">
        <v>15</v>
      </c>
      <c r="H72" s="68">
        <f t="array" ref="H72">INDEX('Нормативные затраты по МЗ'!$C$2:$C$132,MATCH(A72&amp;C72,'Нормативные затраты по МЗ'!$A$2:$A$132&amp;'Нормативные затраты по МЗ'!$B$2:$B$132,0))</f>
        <v>76.739999999999995</v>
      </c>
      <c r="I72" s="3">
        <f t="shared" si="2"/>
        <v>92088</v>
      </c>
      <c r="J72" s="53">
        <f t="shared" si="3"/>
        <v>1200</v>
      </c>
      <c r="K72"/>
    </row>
    <row r="73" spans="1:11" x14ac:dyDescent="0.45">
      <c r="A73" s="83" t="s">
        <v>81</v>
      </c>
      <c r="B73" s="78" t="s">
        <v>1330</v>
      </c>
      <c r="C73" s="78" t="s">
        <v>15</v>
      </c>
      <c r="D73" s="79">
        <v>36</v>
      </c>
      <c r="E73" s="79">
        <v>16</v>
      </c>
      <c r="F73" s="80">
        <v>4</v>
      </c>
      <c r="G73" s="80">
        <v>14</v>
      </c>
      <c r="H73" s="68">
        <f t="array" ref="H73">INDEX('Нормативные затраты по МЗ'!$C$2:$C$132,MATCH(A73&amp;C73,'Нормативные затраты по МЗ'!$A$2:$A$132&amp;'Нормативные затраты по МЗ'!$B$2:$B$132,0))</f>
        <v>76.739999999999995</v>
      </c>
      <c r="I73" s="3">
        <f t="shared" si="2"/>
        <v>68759.039999999994</v>
      </c>
      <c r="J73" s="53">
        <f t="shared" si="3"/>
        <v>896</v>
      </c>
      <c r="K73"/>
    </row>
    <row r="74" spans="1:11" x14ac:dyDescent="0.45">
      <c r="A74" s="83" t="s">
        <v>81</v>
      </c>
      <c r="B74" s="78" t="s">
        <v>1331</v>
      </c>
      <c r="C74" s="78" t="s">
        <v>15</v>
      </c>
      <c r="D74" s="79">
        <v>36</v>
      </c>
      <c r="E74" s="79">
        <v>20</v>
      </c>
      <c r="F74" s="80">
        <v>4</v>
      </c>
      <c r="G74" s="80">
        <v>12</v>
      </c>
      <c r="H74" s="68">
        <f t="array" ref="H74">INDEX('Нормативные затраты по МЗ'!$C$2:$C$132,MATCH(A74&amp;C74,'Нормативные затраты по МЗ'!$A$2:$A$132&amp;'Нормативные затраты по МЗ'!$B$2:$B$132,0))</f>
        <v>76.739999999999995</v>
      </c>
      <c r="I74" s="3">
        <f t="shared" si="2"/>
        <v>73670.399999999994</v>
      </c>
      <c r="J74" s="53">
        <f t="shared" si="3"/>
        <v>960</v>
      </c>
      <c r="K74"/>
    </row>
    <row r="75" spans="1:11" x14ac:dyDescent="0.45">
      <c r="A75" s="83" t="s">
        <v>81</v>
      </c>
      <c r="B75" s="78" t="s">
        <v>1332</v>
      </c>
      <c r="C75" s="78" t="s">
        <v>15</v>
      </c>
      <c r="D75" s="79">
        <v>36</v>
      </c>
      <c r="E75" s="79">
        <v>16</v>
      </c>
      <c r="F75" s="80">
        <v>4</v>
      </c>
      <c r="G75" s="80">
        <v>14</v>
      </c>
      <c r="H75" s="68">
        <f t="array" ref="H75">INDEX('Нормативные затраты по МЗ'!$C$2:$C$132,MATCH(A75&amp;C75,'Нормативные затраты по МЗ'!$A$2:$A$132&amp;'Нормативные затраты по МЗ'!$B$2:$B$132,0))</f>
        <v>76.739999999999995</v>
      </c>
      <c r="I75" s="3">
        <f t="shared" si="2"/>
        <v>68759.039999999994</v>
      </c>
      <c r="J75" s="53">
        <f t="shared" si="3"/>
        <v>896</v>
      </c>
      <c r="K75"/>
    </row>
    <row r="76" spans="1:11" x14ac:dyDescent="0.45">
      <c r="A76" s="83" t="s">
        <v>81</v>
      </c>
      <c r="B76" s="78" t="s">
        <v>1333</v>
      </c>
      <c r="C76" s="78" t="s">
        <v>15</v>
      </c>
      <c r="D76" s="79">
        <v>36</v>
      </c>
      <c r="E76" s="79">
        <v>20</v>
      </c>
      <c r="F76" s="80">
        <v>4</v>
      </c>
      <c r="G76" s="80">
        <v>10</v>
      </c>
      <c r="H76" s="68">
        <f t="array" ref="H76">INDEX('Нормативные затраты по МЗ'!$C$2:$C$132,MATCH(A76&amp;C76,'Нормативные затраты по МЗ'!$A$2:$A$132&amp;'Нормативные затраты по МЗ'!$B$2:$B$132,0))</f>
        <v>76.739999999999995</v>
      </c>
      <c r="I76" s="3">
        <f t="shared" si="2"/>
        <v>61392</v>
      </c>
      <c r="J76" s="53">
        <f t="shared" si="3"/>
        <v>800</v>
      </c>
      <c r="K76"/>
    </row>
    <row r="77" spans="1:11" x14ac:dyDescent="0.45">
      <c r="A77" s="83" t="s">
        <v>81</v>
      </c>
      <c r="B77" s="78" t="s">
        <v>1334</v>
      </c>
      <c r="C77" s="78" t="s">
        <v>15</v>
      </c>
      <c r="D77" s="79">
        <v>36</v>
      </c>
      <c r="E77" s="79">
        <v>16</v>
      </c>
      <c r="F77" s="80">
        <v>4</v>
      </c>
      <c r="G77" s="80">
        <v>14</v>
      </c>
      <c r="H77" s="68">
        <f t="array" ref="H77">INDEX('Нормативные затраты по МЗ'!$C$2:$C$132,MATCH(A77&amp;C77,'Нормативные затраты по МЗ'!$A$2:$A$132&amp;'Нормативные затраты по МЗ'!$B$2:$B$132,0))</f>
        <v>76.739999999999995</v>
      </c>
      <c r="I77" s="3">
        <f t="shared" si="2"/>
        <v>68759.039999999994</v>
      </c>
      <c r="J77" s="53">
        <f t="shared" si="3"/>
        <v>896</v>
      </c>
      <c r="K77"/>
    </row>
    <row r="78" spans="1:11" x14ac:dyDescent="0.45">
      <c r="A78" s="83" t="s">
        <v>81</v>
      </c>
      <c r="B78" s="78" t="s">
        <v>1335</v>
      </c>
      <c r="C78" s="78" t="s">
        <v>15</v>
      </c>
      <c r="D78" s="79">
        <v>36</v>
      </c>
      <c r="E78" s="79">
        <v>20</v>
      </c>
      <c r="F78" s="80">
        <v>4</v>
      </c>
      <c r="G78" s="80">
        <v>10</v>
      </c>
      <c r="H78" s="68">
        <f t="array" ref="H78">INDEX('Нормативные затраты по МЗ'!$C$2:$C$132,MATCH(A78&amp;C78,'Нормативные затраты по МЗ'!$A$2:$A$132&amp;'Нормативные затраты по МЗ'!$B$2:$B$132,0))</f>
        <v>76.739999999999995</v>
      </c>
      <c r="I78" s="3">
        <f t="shared" si="2"/>
        <v>61392</v>
      </c>
      <c r="J78" s="53">
        <f t="shared" si="3"/>
        <v>800</v>
      </c>
      <c r="K78"/>
    </row>
    <row r="79" spans="1:11" x14ac:dyDescent="0.45">
      <c r="A79" s="83" t="s">
        <v>81</v>
      </c>
      <c r="B79" s="78" t="s">
        <v>1336</v>
      </c>
      <c r="C79" s="78" t="s">
        <v>15</v>
      </c>
      <c r="D79" s="79">
        <v>36</v>
      </c>
      <c r="E79" s="79">
        <v>16</v>
      </c>
      <c r="F79" s="80">
        <v>4</v>
      </c>
      <c r="G79" s="80">
        <v>14</v>
      </c>
      <c r="H79" s="68">
        <f t="array" ref="H79">INDEX('Нормативные затраты по МЗ'!$C$2:$C$132,MATCH(A79&amp;C79,'Нормативные затраты по МЗ'!$A$2:$A$132&amp;'Нормативные затраты по МЗ'!$B$2:$B$132,0))</f>
        <v>76.739999999999995</v>
      </c>
      <c r="I79" s="3">
        <f t="shared" si="2"/>
        <v>68759.039999999994</v>
      </c>
      <c r="J79" s="53">
        <f t="shared" si="3"/>
        <v>896</v>
      </c>
      <c r="K79"/>
    </row>
    <row r="80" spans="1:11" x14ac:dyDescent="0.45">
      <c r="A80" s="83" t="s">
        <v>81</v>
      </c>
      <c r="B80" s="78" t="s">
        <v>1337</v>
      </c>
      <c r="C80" s="78" t="s">
        <v>15</v>
      </c>
      <c r="D80" s="79">
        <v>36</v>
      </c>
      <c r="E80" s="79">
        <v>20</v>
      </c>
      <c r="F80" s="80">
        <v>4</v>
      </c>
      <c r="G80" s="80">
        <v>15</v>
      </c>
      <c r="H80" s="68">
        <f t="array" ref="H80">INDEX('Нормативные затраты по МЗ'!$C$2:$C$132,MATCH(A80&amp;C80,'Нормативные затраты по МЗ'!$A$2:$A$132&amp;'Нормативные затраты по МЗ'!$B$2:$B$132,0))</f>
        <v>76.739999999999995</v>
      </c>
      <c r="I80" s="3">
        <f t="shared" si="2"/>
        <v>92088</v>
      </c>
      <c r="J80" s="53">
        <f t="shared" si="3"/>
        <v>1200</v>
      </c>
      <c r="K80"/>
    </row>
    <row r="81" spans="1:11" x14ac:dyDescent="0.45">
      <c r="A81" s="83" t="s">
        <v>81</v>
      </c>
      <c r="B81" s="78" t="s">
        <v>1338</v>
      </c>
      <c r="C81" s="78" t="s">
        <v>15</v>
      </c>
      <c r="D81" s="79">
        <v>36</v>
      </c>
      <c r="E81" s="79">
        <v>16</v>
      </c>
      <c r="F81" s="80">
        <v>4</v>
      </c>
      <c r="G81" s="80">
        <v>14</v>
      </c>
      <c r="H81" s="68">
        <f t="array" ref="H81">INDEX('Нормативные затраты по МЗ'!$C$2:$C$132,MATCH(A81&amp;C81,'Нормативные затраты по МЗ'!$A$2:$A$132&amp;'Нормативные затраты по МЗ'!$B$2:$B$132,0))</f>
        <v>76.739999999999995</v>
      </c>
      <c r="I81" s="3">
        <f t="shared" si="2"/>
        <v>68759.039999999994</v>
      </c>
      <c r="J81" s="53">
        <f t="shared" si="3"/>
        <v>896</v>
      </c>
      <c r="K81"/>
    </row>
    <row r="82" spans="1:11" x14ac:dyDescent="0.45">
      <c r="A82" s="83" t="s">
        <v>81</v>
      </c>
      <c r="B82" s="78" t="s">
        <v>1339</v>
      </c>
      <c r="C82" s="78" t="s">
        <v>15</v>
      </c>
      <c r="D82" s="79">
        <v>36</v>
      </c>
      <c r="E82" s="79">
        <v>20</v>
      </c>
      <c r="F82" s="80">
        <v>6</v>
      </c>
      <c r="G82" s="80">
        <v>12</v>
      </c>
      <c r="H82" s="68">
        <f t="array" ref="H82">INDEX('Нормативные затраты по МЗ'!$C$2:$C$132,MATCH(A82&amp;C82,'Нормативные затраты по МЗ'!$A$2:$A$132&amp;'Нормативные затраты по МЗ'!$B$2:$B$132,0))</f>
        <v>76.739999999999995</v>
      </c>
      <c r="I82" s="3">
        <f t="shared" si="2"/>
        <v>110505.60000000001</v>
      </c>
      <c r="J82" s="53">
        <f t="shared" si="3"/>
        <v>1440</v>
      </c>
      <c r="K82"/>
    </row>
    <row r="83" spans="1:11" x14ac:dyDescent="0.45">
      <c r="A83" s="83" t="s">
        <v>81</v>
      </c>
      <c r="B83" s="78" t="s">
        <v>1340</v>
      </c>
      <c r="C83" s="78" t="s">
        <v>15</v>
      </c>
      <c r="D83" s="79">
        <v>36</v>
      </c>
      <c r="E83" s="79">
        <v>16</v>
      </c>
      <c r="F83" s="80">
        <v>4</v>
      </c>
      <c r="G83" s="80">
        <v>14</v>
      </c>
      <c r="H83" s="68">
        <f t="array" ref="H83">INDEX('Нормативные затраты по МЗ'!$C$2:$C$132,MATCH(A83&amp;C83,'Нормативные затраты по МЗ'!$A$2:$A$132&amp;'Нормативные затраты по МЗ'!$B$2:$B$132,0))</f>
        <v>76.739999999999995</v>
      </c>
      <c r="I83" s="3">
        <f t="shared" si="2"/>
        <v>68759.039999999994</v>
      </c>
      <c r="J83" s="53">
        <f t="shared" si="3"/>
        <v>896</v>
      </c>
      <c r="K83"/>
    </row>
    <row r="84" spans="1:11" x14ac:dyDescent="0.45">
      <c r="A84" s="83" t="s">
        <v>81</v>
      </c>
      <c r="B84" s="78" t="s">
        <v>1341</v>
      </c>
      <c r="C84" s="78" t="s">
        <v>15</v>
      </c>
      <c r="D84" s="79">
        <v>36</v>
      </c>
      <c r="E84" s="79">
        <v>20</v>
      </c>
      <c r="F84" s="80">
        <v>6</v>
      </c>
      <c r="G84" s="80">
        <v>12</v>
      </c>
      <c r="H84" s="68">
        <f t="array" ref="H84">INDEX('Нормативные затраты по МЗ'!$C$2:$C$132,MATCH(A84&amp;C84,'Нормативные затраты по МЗ'!$A$2:$A$132&amp;'Нормативные затраты по МЗ'!$B$2:$B$132,0))</f>
        <v>76.739999999999995</v>
      </c>
      <c r="I84" s="3">
        <f t="shared" si="2"/>
        <v>110505.60000000001</v>
      </c>
      <c r="J84" s="53">
        <f t="shared" si="3"/>
        <v>1440</v>
      </c>
      <c r="K84"/>
    </row>
    <row r="85" spans="1:11" x14ac:dyDescent="0.45">
      <c r="A85" s="83" t="s">
        <v>81</v>
      </c>
      <c r="B85" s="78" t="s">
        <v>1342</v>
      </c>
      <c r="C85" s="78" t="s">
        <v>15</v>
      </c>
      <c r="D85" s="79">
        <v>36</v>
      </c>
      <c r="E85" s="79">
        <v>16</v>
      </c>
      <c r="F85" s="80">
        <v>4</v>
      </c>
      <c r="G85" s="80">
        <v>14</v>
      </c>
      <c r="H85" s="68">
        <f t="array" ref="H85">INDEX('Нормативные затраты по МЗ'!$C$2:$C$132,MATCH(A85&amp;C85,'Нормативные затраты по МЗ'!$A$2:$A$132&amp;'Нормативные затраты по МЗ'!$B$2:$B$132,0))</f>
        <v>76.739999999999995</v>
      </c>
      <c r="I85" s="3">
        <f t="shared" si="2"/>
        <v>68759.039999999994</v>
      </c>
      <c r="J85" s="53">
        <f t="shared" si="3"/>
        <v>896</v>
      </c>
      <c r="K85"/>
    </row>
    <row r="86" spans="1:11" x14ac:dyDescent="0.45">
      <c r="A86" s="83" t="s">
        <v>81</v>
      </c>
      <c r="B86" s="78" t="s">
        <v>1343</v>
      </c>
      <c r="C86" s="78" t="s">
        <v>15</v>
      </c>
      <c r="D86" s="79">
        <v>36</v>
      </c>
      <c r="E86" s="79">
        <v>20</v>
      </c>
      <c r="F86" s="80">
        <v>4</v>
      </c>
      <c r="G86" s="80">
        <v>15</v>
      </c>
      <c r="H86" s="68">
        <f t="array" ref="H86">INDEX('Нормативные затраты по МЗ'!$C$2:$C$132,MATCH(A86&amp;C86,'Нормативные затраты по МЗ'!$A$2:$A$132&amp;'Нормативные затраты по МЗ'!$B$2:$B$132,0))</f>
        <v>76.739999999999995</v>
      </c>
      <c r="I86" s="3">
        <f t="shared" si="2"/>
        <v>92088</v>
      </c>
      <c r="J86" s="53">
        <f t="shared" si="3"/>
        <v>1200</v>
      </c>
      <c r="K86"/>
    </row>
    <row r="87" spans="1:11" x14ac:dyDescent="0.45">
      <c r="A87" s="83" t="s">
        <v>81</v>
      </c>
      <c r="B87" s="78" t="s">
        <v>1344</v>
      </c>
      <c r="C87" s="78" t="s">
        <v>15</v>
      </c>
      <c r="D87" s="79">
        <v>36</v>
      </c>
      <c r="E87" s="79">
        <v>16</v>
      </c>
      <c r="F87" s="80">
        <v>4</v>
      </c>
      <c r="G87" s="80">
        <v>14</v>
      </c>
      <c r="H87" s="68">
        <f t="array" ref="H87">INDEX('Нормативные затраты по МЗ'!$C$2:$C$132,MATCH(A87&amp;C87,'Нормативные затраты по МЗ'!$A$2:$A$132&amp;'Нормативные затраты по МЗ'!$B$2:$B$132,0))</f>
        <v>76.739999999999995</v>
      </c>
      <c r="I87" s="3">
        <f t="shared" si="2"/>
        <v>68759.039999999994</v>
      </c>
      <c r="J87" s="53">
        <f t="shared" si="3"/>
        <v>896</v>
      </c>
      <c r="K87"/>
    </row>
    <row r="88" spans="1:11" x14ac:dyDescent="0.45">
      <c r="A88" s="83" t="s">
        <v>81</v>
      </c>
      <c r="B88" s="78" t="s">
        <v>1345</v>
      </c>
      <c r="C88" s="78" t="s">
        <v>15</v>
      </c>
      <c r="D88" s="79">
        <v>36</v>
      </c>
      <c r="E88" s="79">
        <v>20</v>
      </c>
      <c r="F88" s="80">
        <v>6</v>
      </c>
      <c r="G88" s="80">
        <v>12</v>
      </c>
      <c r="H88" s="68">
        <f t="array" ref="H88">INDEX('Нормативные затраты по МЗ'!$C$2:$C$132,MATCH(A88&amp;C88,'Нормативные затраты по МЗ'!$A$2:$A$132&amp;'Нормативные затраты по МЗ'!$B$2:$B$132,0))</f>
        <v>76.739999999999995</v>
      </c>
      <c r="I88" s="3">
        <f t="shared" si="2"/>
        <v>110505.60000000001</v>
      </c>
      <c r="J88" s="53">
        <f t="shared" si="3"/>
        <v>1440</v>
      </c>
      <c r="K88"/>
    </row>
    <row r="89" spans="1:11" x14ac:dyDescent="0.45">
      <c r="A89" s="83" t="s">
        <v>81</v>
      </c>
      <c r="B89" s="78" t="s">
        <v>1346</v>
      </c>
      <c r="C89" s="78" t="s">
        <v>15</v>
      </c>
      <c r="D89" s="79">
        <v>36</v>
      </c>
      <c r="E89" s="79">
        <v>16</v>
      </c>
      <c r="F89" s="80">
        <v>4</v>
      </c>
      <c r="G89" s="80">
        <v>14</v>
      </c>
      <c r="H89" s="68">
        <f t="array" ref="H89">INDEX('Нормативные затраты по МЗ'!$C$2:$C$132,MATCH(A89&amp;C89,'Нормативные затраты по МЗ'!$A$2:$A$132&amp;'Нормативные затраты по МЗ'!$B$2:$B$132,0))</f>
        <v>76.739999999999995</v>
      </c>
      <c r="I89" s="3">
        <f t="shared" si="2"/>
        <v>68759.039999999994</v>
      </c>
      <c r="J89" s="53">
        <f t="shared" si="3"/>
        <v>896</v>
      </c>
      <c r="K89"/>
    </row>
    <row r="90" spans="1:11" x14ac:dyDescent="0.45">
      <c r="A90" s="83" t="s">
        <v>81</v>
      </c>
      <c r="B90" s="78" t="s">
        <v>1347</v>
      </c>
      <c r="C90" s="78" t="s">
        <v>15</v>
      </c>
      <c r="D90" s="79">
        <v>36</v>
      </c>
      <c r="E90" s="79">
        <v>20</v>
      </c>
      <c r="F90" s="80">
        <v>4</v>
      </c>
      <c r="G90" s="80">
        <v>15</v>
      </c>
      <c r="H90" s="68">
        <f t="array" ref="H90">INDEX('Нормативные затраты по МЗ'!$C$2:$C$132,MATCH(A90&amp;C90,'Нормативные затраты по МЗ'!$A$2:$A$132&amp;'Нормативные затраты по МЗ'!$B$2:$B$132,0))</f>
        <v>76.739999999999995</v>
      </c>
      <c r="I90" s="3">
        <f t="shared" si="2"/>
        <v>92088</v>
      </c>
      <c r="J90" s="53">
        <f t="shared" si="3"/>
        <v>1200</v>
      </c>
      <c r="K90"/>
    </row>
    <row r="91" spans="1:11" x14ac:dyDescent="0.45">
      <c r="A91" s="83" t="s">
        <v>81</v>
      </c>
      <c r="B91" s="78" t="s">
        <v>1348</v>
      </c>
      <c r="C91" s="78" t="s">
        <v>15</v>
      </c>
      <c r="D91" s="79">
        <v>36</v>
      </c>
      <c r="E91" s="79">
        <v>16</v>
      </c>
      <c r="F91" s="80">
        <v>4</v>
      </c>
      <c r="G91" s="80">
        <v>12</v>
      </c>
      <c r="H91" s="68">
        <f t="array" ref="H91">INDEX('Нормативные затраты по МЗ'!$C$2:$C$132,MATCH(A91&amp;C91,'Нормативные затраты по МЗ'!$A$2:$A$132&amp;'Нормативные затраты по МЗ'!$B$2:$B$132,0))</f>
        <v>76.739999999999995</v>
      </c>
      <c r="I91" s="3">
        <f t="shared" si="2"/>
        <v>58936.32</v>
      </c>
      <c r="J91" s="53">
        <f t="shared" si="3"/>
        <v>768</v>
      </c>
      <c r="K91"/>
    </row>
    <row r="92" spans="1:11" x14ac:dyDescent="0.45">
      <c r="A92" s="83" t="s">
        <v>81</v>
      </c>
      <c r="B92" s="78" t="s">
        <v>1349</v>
      </c>
      <c r="C92" s="78" t="s">
        <v>15</v>
      </c>
      <c r="D92" s="79">
        <v>36</v>
      </c>
      <c r="E92" s="79">
        <v>20</v>
      </c>
      <c r="F92" s="80">
        <v>4</v>
      </c>
      <c r="G92" s="80">
        <v>15</v>
      </c>
      <c r="H92" s="68">
        <f t="array" ref="H92">INDEX('Нормативные затраты по МЗ'!$C$2:$C$132,MATCH(A92&amp;C92,'Нормативные затраты по МЗ'!$A$2:$A$132&amp;'Нормативные затраты по МЗ'!$B$2:$B$132,0))</f>
        <v>76.739999999999995</v>
      </c>
      <c r="I92" s="3">
        <f t="shared" si="2"/>
        <v>92088</v>
      </c>
      <c r="J92" s="53">
        <f t="shared" si="3"/>
        <v>1200</v>
      </c>
      <c r="K92"/>
    </row>
    <row r="93" spans="1:11" x14ac:dyDescent="0.45">
      <c r="A93" s="83" t="s">
        <v>81</v>
      </c>
      <c r="B93" s="78" t="s">
        <v>1350</v>
      </c>
      <c r="C93" s="78" t="s">
        <v>15</v>
      </c>
      <c r="D93" s="79">
        <v>36</v>
      </c>
      <c r="E93" s="79">
        <v>16</v>
      </c>
      <c r="F93" s="80">
        <v>4</v>
      </c>
      <c r="G93" s="80">
        <v>12</v>
      </c>
      <c r="H93" s="68">
        <f t="array" ref="H93">INDEX('Нормативные затраты по МЗ'!$C$2:$C$132,MATCH(A93&amp;C93,'Нормативные затраты по МЗ'!$A$2:$A$132&amp;'Нормативные затраты по МЗ'!$B$2:$B$132,0))</f>
        <v>76.739999999999995</v>
      </c>
      <c r="I93" s="3">
        <f t="shared" si="2"/>
        <v>58936.32</v>
      </c>
      <c r="J93" s="53">
        <f t="shared" si="3"/>
        <v>768</v>
      </c>
      <c r="K93"/>
    </row>
    <row r="94" spans="1:11" x14ac:dyDescent="0.45">
      <c r="A94" s="83" t="s">
        <v>81</v>
      </c>
      <c r="B94" s="78" t="s">
        <v>1351</v>
      </c>
      <c r="C94" s="78" t="s">
        <v>15</v>
      </c>
      <c r="D94" s="79">
        <v>36</v>
      </c>
      <c r="E94" s="79">
        <v>20</v>
      </c>
      <c r="F94" s="80">
        <v>4</v>
      </c>
      <c r="G94" s="80">
        <v>15</v>
      </c>
      <c r="H94" s="68">
        <f t="array" ref="H94">INDEX('Нормативные затраты по МЗ'!$C$2:$C$132,MATCH(A94&amp;C94,'Нормативные затраты по МЗ'!$A$2:$A$132&amp;'Нормативные затраты по МЗ'!$B$2:$B$132,0))</f>
        <v>76.739999999999995</v>
      </c>
      <c r="I94" s="3">
        <f t="shared" si="2"/>
        <v>92088</v>
      </c>
      <c r="J94" s="53">
        <f t="shared" si="3"/>
        <v>1200</v>
      </c>
      <c r="K94"/>
    </row>
    <row r="95" spans="1:11" x14ac:dyDescent="0.45">
      <c r="A95" s="83" t="s">
        <v>81</v>
      </c>
      <c r="B95" s="78" t="s">
        <v>1352</v>
      </c>
      <c r="C95" s="78" t="s">
        <v>15</v>
      </c>
      <c r="D95" s="79">
        <v>36</v>
      </c>
      <c r="E95" s="79">
        <v>16</v>
      </c>
      <c r="F95" s="80">
        <v>4</v>
      </c>
      <c r="G95" s="80">
        <v>12</v>
      </c>
      <c r="H95" s="68">
        <f t="array" ref="H95">INDEX('Нормативные затраты по МЗ'!$C$2:$C$132,MATCH(A95&amp;C95,'Нормативные затраты по МЗ'!$A$2:$A$132&amp;'Нормативные затраты по МЗ'!$B$2:$B$132,0))</f>
        <v>76.739999999999995</v>
      </c>
      <c r="I95" s="3">
        <f t="shared" si="2"/>
        <v>58936.32</v>
      </c>
      <c r="J95" s="53">
        <f t="shared" si="3"/>
        <v>768</v>
      </c>
      <c r="K95"/>
    </row>
    <row r="96" spans="1:11" x14ac:dyDescent="0.45">
      <c r="A96" s="83" t="s">
        <v>81</v>
      </c>
      <c r="B96" s="78" t="s">
        <v>1353</v>
      </c>
      <c r="C96" s="78" t="s">
        <v>34</v>
      </c>
      <c r="D96" s="79">
        <v>36</v>
      </c>
      <c r="E96" s="79">
        <v>20</v>
      </c>
      <c r="F96" s="80">
        <v>6</v>
      </c>
      <c r="G96" s="80">
        <v>12</v>
      </c>
      <c r="H96" s="68">
        <f t="array" ref="H96">INDEX('Нормативные затраты по МЗ'!$C$2:$C$132,MATCH(A96&amp;C96,'Нормативные затраты по МЗ'!$A$2:$A$132&amp;'Нормативные затраты по МЗ'!$B$2:$B$132,0))</f>
        <v>141.06</v>
      </c>
      <c r="I96" s="3">
        <f t="shared" si="2"/>
        <v>203126.39999999999</v>
      </c>
      <c r="J96" s="53">
        <f t="shared" si="3"/>
        <v>1440</v>
      </c>
      <c r="K96"/>
    </row>
    <row r="97" spans="1:11" x14ac:dyDescent="0.45">
      <c r="A97" s="83" t="s">
        <v>81</v>
      </c>
      <c r="B97" s="78" t="s">
        <v>1354</v>
      </c>
      <c r="C97" s="78" t="s">
        <v>34</v>
      </c>
      <c r="D97" s="79">
        <v>36</v>
      </c>
      <c r="E97" s="79">
        <v>16</v>
      </c>
      <c r="F97" s="80">
        <v>3</v>
      </c>
      <c r="G97" s="80">
        <v>13</v>
      </c>
      <c r="H97" s="68">
        <f t="array" ref="H97">INDEX('Нормативные затраты по МЗ'!$C$2:$C$132,MATCH(A97&amp;C97,'Нормативные затраты по МЗ'!$A$2:$A$132&amp;'Нормативные затраты по МЗ'!$B$2:$B$132,0))</f>
        <v>141.06</v>
      </c>
      <c r="I97" s="3">
        <f t="shared" si="2"/>
        <v>88021.440000000002</v>
      </c>
      <c r="J97" s="53">
        <f t="shared" si="3"/>
        <v>624</v>
      </c>
      <c r="K97"/>
    </row>
    <row r="98" spans="1:11" x14ac:dyDescent="0.45">
      <c r="A98" s="83" t="s">
        <v>81</v>
      </c>
      <c r="B98" s="78" t="s">
        <v>1355</v>
      </c>
      <c r="C98" s="78" t="s">
        <v>34</v>
      </c>
      <c r="D98" s="79">
        <v>36</v>
      </c>
      <c r="E98" s="79">
        <v>20</v>
      </c>
      <c r="F98" s="80">
        <v>2</v>
      </c>
      <c r="G98" s="80">
        <v>15</v>
      </c>
      <c r="H98" s="68">
        <f t="array" ref="H98">INDEX('Нормативные затраты по МЗ'!$C$2:$C$132,MATCH(A98&amp;C98,'Нормативные затраты по МЗ'!$A$2:$A$132&amp;'Нормативные затраты по МЗ'!$B$2:$B$132,0))</f>
        <v>141.06</v>
      </c>
      <c r="I98" s="3">
        <f t="shared" si="2"/>
        <v>84636</v>
      </c>
      <c r="J98" s="53">
        <f t="shared" si="3"/>
        <v>600</v>
      </c>
      <c r="K98"/>
    </row>
    <row r="99" spans="1:11" x14ac:dyDescent="0.45">
      <c r="A99" s="83" t="s">
        <v>81</v>
      </c>
      <c r="B99" s="78" t="s">
        <v>1356</v>
      </c>
      <c r="C99" s="78" t="s">
        <v>34</v>
      </c>
      <c r="D99" s="79">
        <v>36</v>
      </c>
      <c r="E99" s="79">
        <v>16</v>
      </c>
      <c r="F99" s="80">
        <v>3</v>
      </c>
      <c r="G99" s="80">
        <v>13</v>
      </c>
      <c r="H99" s="68">
        <f t="array" ref="H99">INDEX('Нормативные затраты по МЗ'!$C$2:$C$132,MATCH(A99&amp;C99,'Нормативные затраты по МЗ'!$A$2:$A$132&amp;'Нормативные затраты по МЗ'!$B$2:$B$132,0))</f>
        <v>141.06</v>
      </c>
      <c r="I99" s="3">
        <f t="shared" si="2"/>
        <v>88021.440000000002</v>
      </c>
      <c r="J99" s="53">
        <f t="shared" si="3"/>
        <v>624</v>
      </c>
      <c r="K99"/>
    </row>
    <row r="100" spans="1:11" x14ac:dyDescent="0.45">
      <c r="A100" s="83" t="s">
        <v>81</v>
      </c>
      <c r="B100" s="78" t="s">
        <v>1357</v>
      </c>
      <c r="C100" s="78" t="s">
        <v>34</v>
      </c>
      <c r="D100" s="79">
        <v>36</v>
      </c>
      <c r="E100" s="79">
        <v>20</v>
      </c>
      <c r="F100" s="80">
        <v>2</v>
      </c>
      <c r="G100" s="80">
        <v>15</v>
      </c>
      <c r="H100" s="68">
        <f t="array" ref="H100">INDEX('Нормативные затраты по МЗ'!$C$2:$C$132,MATCH(A100&amp;C100,'Нормативные затраты по МЗ'!$A$2:$A$132&amp;'Нормативные затраты по МЗ'!$B$2:$B$132,0))</f>
        <v>141.06</v>
      </c>
      <c r="I100" s="3">
        <f t="shared" si="2"/>
        <v>84636</v>
      </c>
      <c r="J100" s="53">
        <f t="shared" si="3"/>
        <v>600</v>
      </c>
      <c r="K100"/>
    </row>
    <row r="101" spans="1:11" x14ac:dyDescent="0.45">
      <c r="A101" s="83" t="s">
        <v>81</v>
      </c>
      <c r="B101" s="78" t="s">
        <v>1358</v>
      </c>
      <c r="C101" s="78" t="s">
        <v>34</v>
      </c>
      <c r="D101" s="79">
        <v>36</v>
      </c>
      <c r="E101" s="79">
        <v>16</v>
      </c>
      <c r="F101" s="80">
        <v>3</v>
      </c>
      <c r="G101" s="80">
        <v>10</v>
      </c>
      <c r="H101" s="68">
        <f t="array" ref="H101">INDEX('Нормативные затраты по МЗ'!$C$2:$C$132,MATCH(A101&amp;C101,'Нормативные затраты по МЗ'!$A$2:$A$132&amp;'Нормативные затраты по МЗ'!$B$2:$B$132,0))</f>
        <v>141.06</v>
      </c>
      <c r="I101" s="3">
        <f t="shared" si="2"/>
        <v>67708.800000000003</v>
      </c>
      <c r="J101" s="53">
        <f t="shared" si="3"/>
        <v>480</v>
      </c>
      <c r="K101"/>
    </row>
    <row r="102" spans="1:11" x14ac:dyDescent="0.45">
      <c r="A102" s="83" t="s">
        <v>81</v>
      </c>
      <c r="B102" s="78" t="s">
        <v>1359</v>
      </c>
      <c r="C102" s="78" t="s">
        <v>34</v>
      </c>
      <c r="D102" s="79">
        <v>36</v>
      </c>
      <c r="E102" s="79">
        <v>20</v>
      </c>
      <c r="F102" s="80">
        <v>4</v>
      </c>
      <c r="G102" s="80">
        <v>15</v>
      </c>
      <c r="H102" s="68">
        <f t="array" ref="H102">INDEX('Нормативные затраты по МЗ'!$C$2:$C$132,MATCH(A102&amp;C102,'Нормативные затраты по МЗ'!$A$2:$A$132&amp;'Нормативные затраты по МЗ'!$B$2:$B$132,0))</f>
        <v>141.06</v>
      </c>
      <c r="I102" s="3">
        <f t="shared" si="2"/>
        <v>169272</v>
      </c>
      <c r="J102" s="53">
        <f t="shared" si="3"/>
        <v>1200</v>
      </c>
      <c r="K102"/>
    </row>
    <row r="103" spans="1:11" x14ac:dyDescent="0.45">
      <c r="A103" s="83" t="s">
        <v>81</v>
      </c>
      <c r="B103" s="78" t="s">
        <v>1360</v>
      </c>
      <c r="C103" s="78" t="s">
        <v>34</v>
      </c>
      <c r="D103" s="79">
        <v>36</v>
      </c>
      <c r="E103" s="79">
        <v>16</v>
      </c>
      <c r="F103" s="80">
        <v>3</v>
      </c>
      <c r="G103" s="80">
        <v>10</v>
      </c>
      <c r="H103" s="68">
        <f t="array" ref="H103">INDEX('Нормативные затраты по МЗ'!$C$2:$C$132,MATCH(A103&amp;C103,'Нормативные затраты по МЗ'!$A$2:$A$132&amp;'Нормативные затраты по МЗ'!$B$2:$B$132,0))</f>
        <v>141.06</v>
      </c>
      <c r="I103" s="3">
        <f t="shared" si="2"/>
        <v>67708.800000000003</v>
      </c>
      <c r="J103" s="53">
        <f t="shared" si="3"/>
        <v>480</v>
      </c>
      <c r="K103"/>
    </row>
    <row r="104" spans="1:11" x14ac:dyDescent="0.45">
      <c r="A104" s="83" t="s">
        <v>81</v>
      </c>
      <c r="B104" s="78" t="s">
        <v>1361</v>
      </c>
      <c r="C104" s="78" t="s">
        <v>34</v>
      </c>
      <c r="D104" s="79">
        <v>36</v>
      </c>
      <c r="E104" s="79">
        <v>20</v>
      </c>
      <c r="F104" s="80">
        <v>2</v>
      </c>
      <c r="G104" s="80">
        <v>15</v>
      </c>
      <c r="H104" s="68">
        <f t="array" ref="H104">INDEX('Нормативные затраты по МЗ'!$C$2:$C$132,MATCH(A104&amp;C104,'Нормативные затраты по МЗ'!$A$2:$A$132&amp;'Нормативные затраты по МЗ'!$B$2:$B$132,0))</f>
        <v>141.06</v>
      </c>
      <c r="I104" s="3">
        <f t="shared" si="2"/>
        <v>84636</v>
      </c>
      <c r="J104" s="53">
        <f t="shared" si="3"/>
        <v>600</v>
      </c>
      <c r="K104"/>
    </row>
    <row r="105" spans="1:11" x14ac:dyDescent="0.45">
      <c r="A105" s="83" t="s">
        <v>81</v>
      </c>
      <c r="B105" s="78" t="s">
        <v>1362</v>
      </c>
      <c r="C105" s="78" t="s">
        <v>34</v>
      </c>
      <c r="D105" s="79">
        <v>36</v>
      </c>
      <c r="E105" s="79">
        <v>16</v>
      </c>
      <c r="F105" s="80">
        <v>3</v>
      </c>
      <c r="G105" s="80">
        <v>10</v>
      </c>
      <c r="H105" s="68">
        <f t="array" ref="H105">INDEX('Нормативные затраты по МЗ'!$C$2:$C$132,MATCH(A105&amp;C105,'Нормативные затраты по МЗ'!$A$2:$A$132&amp;'Нормативные затраты по МЗ'!$B$2:$B$132,0))</f>
        <v>141.06</v>
      </c>
      <c r="I105" s="3">
        <f t="shared" si="2"/>
        <v>67708.800000000003</v>
      </c>
      <c r="J105" s="53">
        <f t="shared" si="3"/>
        <v>480</v>
      </c>
      <c r="K105"/>
    </row>
    <row r="106" spans="1:11" x14ac:dyDescent="0.45">
      <c r="A106" s="83" t="s">
        <v>81</v>
      </c>
      <c r="B106" s="78" t="s">
        <v>1363</v>
      </c>
      <c r="C106" s="78" t="s">
        <v>34</v>
      </c>
      <c r="D106" s="79">
        <v>36</v>
      </c>
      <c r="E106" s="79">
        <v>20</v>
      </c>
      <c r="F106" s="80">
        <v>6</v>
      </c>
      <c r="G106" s="80">
        <v>15</v>
      </c>
      <c r="H106" s="68">
        <f t="array" ref="H106">INDEX('Нормативные затраты по МЗ'!$C$2:$C$132,MATCH(A106&amp;C106,'Нормативные затраты по МЗ'!$A$2:$A$132&amp;'Нормативные затраты по МЗ'!$B$2:$B$132,0))</f>
        <v>141.06</v>
      </c>
      <c r="I106" s="3">
        <f t="shared" si="2"/>
        <v>253908</v>
      </c>
      <c r="J106" s="53">
        <f t="shared" si="3"/>
        <v>1800</v>
      </c>
      <c r="K106"/>
    </row>
    <row r="107" spans="1:11" x14ac:dyDescent="0.45">
      <c r="A107" s="83" t="s">
        <v>81</v>
      </c>
      <c r="B107" s="78" t="s">
        <v>1364</v>
      </c>
      <c r="C107" s="78" t="s">
        <v>34</v>
      </c>
      <c r="D107" s="79">
        <v>36</v>
      </c>
      <c r="E107" s="79">
        <v>16</v>
      </c>
      <c r="F107" s="80">
        <v>3</v>
      </c>
      <c r="G107" s="80">
        <v>10</v>
      </c>
      <c r="H107" s="68">
        <f t="array" ref="H107">INDEX('Нормативные затраты по МЗ'!$C$2:$C$132,MATCH(A107&amp;C107,'Нормативные затраты по МЗ'!$A$2:$A$132&amp;'Нормативные затраты по МЗ'!$B$2:$B$132,0))</f>
        <v>141.06</v>
      </c>
      <c r="I107" s="3">
        <f t="shared" si="2"/>
        <v>67708.800000000003</v>
      </c>
      <c r="J107" s="53">
        <f t="shared" si="3"/>
        <v>480</v>
      </c>
      <c r="K107"/>
    </row>
    <row r="108" spans="1:11" x14ac:dyDescent="0.45">
      <c r="A108" s="83" t="s">
        <v>81</v>
      </c>
      <c r="B108" s="78" t="s">
        <v>1365</v>
      </c>
      <c r="C108" s="78" t="s">
        <v>34</v>
      </c>
      <c r="D108" s="79">
        <v>36</v>
      </c>
      <c r="E108" s="79">
        <v>20</v>
      </c>
      <c r="F108" s="80">
        <v>6</v>
      </c>
      <c r="G108" s="80">
        <v>12</v>
      </c>
      <c r="H108" s="68">
        <f t="array" ref="H108">INDEX('Нормативные затраты по МЗ'!$C$2:$C$132,MATCH(A108&amp;C108,'Нормативные затраты по МЗ'!$A$2:$A$132&amp;'Нормативные затраты по МЗ'!$B$2:$B$132,0))</f>
        <v>141.06</v>
      </c>
      <c r="I108" s="3">
        <f t="shared" si="2"/>
        <v>203126.39999999999</v>
      </c>
      <c r="J108" s="53">
        <f t="shared" si="3"/>
        <v>1440</v>
      </c>
      <c r="K108"/>
    </row>
    <row r="109" spans="1:11" x14ac:dyDescent="0.45">
      <c r="A109" s="83" t="s">
        <v>81</v>
      </c>
      <c r="B109" s="78" t="s">
        <v>1366</v>
      </c>
      <c r="C109" s="78" t="s">
        <v>34</v>
      </c>
      <c r="D109" s="79">
        <v>36</v>
      </c>
      <c r="E109" s="79">
        <v>16</v>
      </c>
      <c r="F109" s="80">
        <v>3</v>
      </c>
      <c r="G109" s="80">
        <v>10</v>
      </c>
      <c r="H109" s="68">
        <f t="array" ref="H109">INDEX('Нормативные затраты по МЗ'!$C$2:$C$132,MATCH(A109&amp;C109,'Нормативные затраты по МЗ'!$A$2:$A$132&amp;'Нормативные затраты по МЗ'!$B$2:$B$132,0))</f>
        <v>141.06</v>
      </c>
      <c r="I109" s="3">
        <f t="shared" si="2"/>
        <v>67708.800000000003</v>
      </c>
      <c r="J109" s="53">
        <f t="shared" si="3"/>
        <v>480</v>
      </c>
      <c r="K109"/>
    </row>
    <row r="110" spans="1:11" x14ac:dyDescent="0.45">
      <c r="A110" s="83" t="s">
        <v>81</v>
      </c>
      <c r="B110" s="78" t="s">
        <v>1367</v>
      </c>
      <c r="C110" s="78" t="s">
        <v>34</v>
      </c>
      <c r="D110" s="79">
        <v>36</v>
      </c>
      <c r="E110" s="79">
        <v>20</v>
      </c>
      <c r="F110" s="80">
        <v>6</v>
      </c>
      <c r="G110" s="80">
        <v>12</v>
      </c>
      <c r="H110" s="68">
        <f t="array" ref="H110">INDEX('Нормативные затраты по МЗ'!$C$2:$C$132,MATCH(A110&amp;C110,'Нормативные затраты по МЗ'!$A$2:$A$132&amp;'Нормативные затраты по МЗ'!$B$2:$B$132,0))</f>
        <v>141.06</v>
      </c>
      <c r="I110" s="3">
        <f t="shared" si="2"/>
        <v>203126.39999999999</v>
      </c>
      <c r="J110" s="53">
        <f t="shared" si="3"/>
        <v>1440</v>
      </c>
      <c r="K110"/>
    </row>
    <row r="111" spans="1:11" x14ac:dyDescent="0.45">
      <c r="A111" s="83" t="s">
        <v>81</v>
      </c>
      <c r="B111" s="78" t="s">
        <v>1368</v>
      </c>
      <c r="C111" s="78" t="s">
        <v>34</v>
      </c>
      <c r="D111" s="79">
        <v>36</v>
      </c>
      <c r="E111" s="79">
        <v>16</v>
      </c>
      <c r="F111" s="80">
        <v>3</v>
      </c>
      <c r="G111" s="80">
        <v>10</v>
      </c>
      <c r="H111" s="68">
        <f t="array" ref="H111">INDEX('Нормативные затраты по МЗ'!$C$2:$C$132,MATCH(A111&amp;C111,'Нормативные затраты по МЗ'!$A$2:$A$132&amp;'Нормативные затраты по МЗ'!$B$2:$B$132,0))</f>
        <v>141.06</v>
      </c>
      <c r="I111" s="3">
        <f t="shared" si="2"/>
        <v>67708.800000000003</v>
      </c>
      <c r="J111" s="53">
        <f t="shared" si="3"/>
        <v>480</v>
      </c>
      <c r="K111"/>
    </row>
    <row r="112" spans="1:11" x14ac:dyDescent="0.45">
      <c r="A112" s="83" t="s">
        <v>81</v>
      </c>
      <c r="B112" s="78" t="s">
        <v>1369</v>
      </c>
      <c r="C112" s="78" t="s">
        <v>34</v>
      </c>
      <c r="D112" s="79">
        <v>36</v>
      </c>
      <c r="E112" s="79">
        <v>20</v>
      </c>
      <c r="F112" s="80">
        <v>4</v>
      </c>
      <c r="G112" s="80">
        <v>12</v>
      </c>
      <c r="H112" s="68">
        <f t="array" ref="H112">INDEX('Нормативные затраты по МЗ'!$C$2:$C$132,MATCH(A112&amp;C112,'Нормативные затраты по МЗ'!$A$2:$A$132&amp;'Нормативные затраты по МЗ'!$B$2:$B$132,0))</f>
        <v>141.06</v>
      </c>
      <c r="I112" s="3">
        <f t="shared" si="2"/>
        <v>135417.60000000001</v>
      </c>
      <c r="J112" s="53">
        <f t="shared" si="3"/>
        <v>960</v>
      </c>
      <c r="K112"/>
    </row>
    <row r="113" spans="1:11" x14ac:dyDescent="0.45">
      <c r="A113" s="83" t="s">
        <v>81</v>
      </c>
      <c r="B113" s="78" t="s">
        <v>1370</v>
      </c>
      <c r="C113" s="78" t="s">
        <v>34</v>
      </c>
      <c r="D113" s="79">
        <v>36</v>
      </c>
      <c r="E113" s="79">
        <v>16</v>
      </c>
      <c r="F113" s="80">
        <v>3</v>
      </c>
      <c r="G113" s="80">
        <v>10</v>
      </c>
      <c r="H113" s="68">
        <f t="array" ref="H113">INDEX('Нормативные затраты по МЗ'!$C$2:$C$132,MATCH(A113&amp;C113,'Нормативные затраты по МЗ'!$A$2:$A$132&amp;'Нормативные затраты по МЗ'!$B$2:$B$132,0))</f>
        <v>141.06</v>
      </c>
      <c r="I113" s="3">
        <f t="shared" si="2"/>
        <v>67708.800000000003</v>
      </c>
      <c r="J113" s="53">
        <f t="shared" si="3"/>
        <v>480</v>
      </c>
      <c r="K113"/>
    </row>
    <row r="114" spans="1:11" x14ac:dyDescent="0.45">
      <c r="A114" s="83" t="s">
        <v>81</v>
      </c>
      <c r="B114" s="78" t="s">
        <v>1371</v>
      </c>
      <c r="C114" s="78" t="s">
        <v>34</v>
      </c>
      <c r="D114" s="79">
        <v>36</v>
      </c>
      <c r="E114" s="79">
        <v>20</v>
      </c>
      <c r="F114" s="80">
        <v>2</v>
      </c>
      <c r="G114" s="80">
        <v>3</v>
      </c>
      <c r="H114" s="68">
        <f t="array" ref="H114">INDEX('Нормативные затраты по МЗ'!$C$2:$C$132,MATCH(A114&amp;C114,'Нормативные затраты по МЗ'!$A$2:$A$132&amp;'Нормативные затраты по МЗ'!$B$2:$B$132,0))</f>
        <v>141.06</v>
      </c>
      <c r="I114" s="3">
        <f t="shared" si="2"/>
        <v>16927.2</v>
      </c>
      <c r="J114" s="53">
        <f t="shared" si="3"/>
        <v>120</v>
      </c>
      <c r="K114"/>
    </row>
    <row r="115" spans="1:11" x14ac:dyDescent="0.45">
      <c r="A115" s="83" t="s">
        <v>81</v>
      </c>
      <c r="B115" s="78" t="s">
        <v>1372</v>
      </c>
      <c r="C115" s="78" t="s">
        <v>34</v>
      </c>
      <c r="D115" s="79">
        <v>36</v>
      </c>
      <c r="E115" s="79">
        <v>16</v>
      </c>
      <c r="F115" s="80">
        <v>3</v>
      </c>
      <c r="G115" s="80">
        <v>10</v>
      </c>
      <c r="H115" s="68">
        <f t="array" ref="H115">INDEX('Нормативные затраты по МЗ'!$C$2:$C$132,MATCH(A115&amp;C115,'Нормативные затраты по МЗ'!$A$2:$A$132&amp;'Нормативные затраты по МЗ'!$B$2:$B$132,0))</f>
        <v>141.06</v>
      </c>
      <c r="I115" s="3">
        <f t="shared" si="2"/>
        <v>67708.800000000003</v>
      </c>
      <c r="J115" s="53">
        <f t="shared" si="3"/>
        <v>480</v>
      </c>
      <c r="K115"/>
    </row>
    <row r="116" spans="1:11" x14ac:dyDescent="0.45">
      <c r="A116" s="83" t="s">
        <v>81</v>
      </c>
      <c r="B116" s="78" t="s">
        <v>1373</v>
      </c>
      <c r="C116" s="78" t="s">
        <v>34</v>
      </c>
      <c r="D116" s="79">
        <v>36</v>
      </c>
      <c r="E116" s="79">
        <v>20</v>
      </c>
      <c r="F116" s="80">
        <v>2</v>
      </c>
      <c r="G116" s="80">
        <v>3</v>
      </c>
      <c r="H116" s="68">
        <f t="array" ref="H116">INDEX('Нормативные затраты по МЗ'!$C$2:$C$132,MATCH(A116&amp;C116,'Нормативные затраты по МЗ'!$A$2:$A$132&amp;'Нормативные затраты по МЗ'!$B$2:$B$132,0))</f>
        <v>141.06</v>
      </c>
      <c r="I116" s="3">
        <f t="shared" si="2"/>
        <v>16927.2</v>
      </c>
      <c r="J116" s="53">
        <f t="shared" si="3"/>
        <v>120</v>
      </c>
      <c r="K116"/>
    </row>
    <row r="117" spans="1:11" x14ac:dyDescent="0.45">
      <c r="A117" s="83" t="s">
        <v>81</v>
      </c>
      <c r="B117" s="78" t="s">
        <v>1374</v>
      </c>
      <c r="C117" s="78" t="s">
        <v>34</v>
      </c>
      <c r="D117" s="79">
        <v>36</v>
      </c>
      <c r="E117" s="79">
        <v>16</v>
      </c>
      <c r="F117" s="80">
        <v>3</v>
      </c>
      <c r="G117" s="80">
        <v>10</v>
      </c>
      <c r="H117" s="68">
        <f t="array" ref="H117">INDEX('Нормативные затраты по МЗ'!$C$2:$C$132,MATCH(A117&amp;C117,'Нормативные затраты по МЗ'!$A$2:$A$132&amp;'Нормативные затраты по МЗ'!$B$2:$B$132,0))</f>
        <v>141.06</v>
      </c>
      <c r="I117" s="3">
        <f t="shared" si="2"/>
        <v>67708.800000000003</v>
      </c>
      <c r="J117" s="53">
        <f t="shared" si="3"/>
        <v>480</v>
      </c>
      <c r="K117"/>
    </row>
    <row r="118" spans="1:11" x14ac:dyDescent="0.45">
      <c r="A118" s="83" t="s">
        <v>81</v>
      </c>
      <c r="B118" s="78" t="s">
        <v>1375</v>
      </c>
      <c r="C118" s="78" t="s">
        <v>34</v>
      </c>
      <c r="D118" s="79">
        <v>36</v>
      </c>
      <c r="E118" s="79">
        <v>20</v>
      </c>
      <c r="F118" s="80">
        <v>2</v>
      </c>
      <c r="G118" s="80">
        <v>15</v>
      </c>
      <c r="H118" s="68">
        <f t="array" ref="H118">INDEX('Нормативные затраты по МЗ'!$C$2:$C$132,MATCH(A118&amp;C118,'Нормативные затраты по МЗ'!$A$2:$A$132&amp;'Нормативные затраты по МЗ'!$B$2:$B$132,0))</f>
        <v>141.06</v>
      </c>
      <c r="I118" s="3">
        <f t="shared" si="2"/>
        <v>84636</v>
      </c>
      <c r="J118" s="53">
        <f t="shared" si="3"/>
        <v>600</v>
      </c>
      <c r="K118"/>
    </row>
    <row r="119" spans="1:11" x14ac:dyDescent="0.45">
      <c r="A119" s="83" t="s">
        <v>81</v>
      </c>
      <c r="B119" s="78" t="s">
        <v>1376</v>
      </c>
      <c r="C119" s="78" t="s">
        <v>34</v>
      </c>
      <c r="D119" s="79">
        <v>36</v>
      </c>
      <c r="E119" s="79">
        <v>16</v>
      </c>
      <c r="F119" s="80">
        <v>3</v>
      </c>
      <c r="G119" s="80">
        <v>10</v>
      </c>
      <c r="H119" s="68">
        <f t="array" ref="H119">INDEX('Нормативные затраты по МЗ'!$C$2:$C$132,MATCH(A119&amp;C119,'Нормативные затраты по МЗ'!$A$2:$A$132&amp;'Нормативные затраты по МЗ'!$B$2:$B$132,0))</f>
        <v>141.06</v>
      </c>
      <c r="I119" s="3">
        <f t="shared" si="2"/>
        <v>67708.800000000003</v>
      </c>
      <c r="J119" s="53">
        <f t="shared" si="3"/>
        <v>480</v>
      </c>
      <c r="K119"/>
    </row>
    <row r="120" spans="1:11" x14ac:dyDescent="0.45">
      <c r="A120" s="83" t="s">
        <v>81</v>
      </c>
      <c r="B120" s="78" t="s">
        <v>1377</v>
      </c>
      <c r="C120" s="78" t="s">
        <v>34</v>
      </c>
      <c r="D120" s="79">
        <v>36</v>
      </c>
      <c r="E120" s="79">
        <v>20</v>
      </c>
      <c r="F120" s="80">
        <v>6</v>
      </c>
      <c r="G120" s="80">
        <v>15</v>
      </c>
      <c r="H120" s="68">
        <f t="array" ref="H120">INDEX('Нормативные затраты по МЗ'!$C$2:$C$132,MATCH(A120&amp;C120,'Нормативные затраты по МЗ'!$A$2:$A$132&amp;'Нормативные затраты по МЗ'!$B$2:$B$132,0))</f>
        <v>141.06</v>
      </c>
      <c r="I120" s="3">
        <f t="shared" si="2"/>
        <v>253908</v>
      </c>
      <c r="J120" s="53">
        <f t="shared" si="3"/>
        <v>1800</v>
      </c>
      <c r="K120"/>
    </row>
    <row r="121" spans="1:11" x14ac:dyDescent="0.45">
      <c r="A121" s="83" t="s">
        <v>81</v>
      </c>
      <c r="B121" s="78" t="s">
        <v>1378</v>
      </c>
      <c r="C121" s="78" t="s">
        <v>34</v>
      </c>
      <c r="D121" s="79">
        <v>36</v>
      </c>
      <c r="E121" s="79">
        <v>16</v>
      </c>
      <c r="F121" s="80">
        <v>3</v>
      </c>
      <c r="G121" s="80">
        <v>10</v>
      </c>
      <c r="H121" s="68">
        <f t="array" ref="H121">INDEX('Нормативные затраты по МЗ'!$C$2:$C$132,MATCH(A121&amp;C121,'Нормативные затраты по МЗ'!$A$2:$A$132&amp;'Нормативные затраты по МЗ'!$B$2:$B$132,0))</f>
        <v>141.06</v>
      </c>
      <c r="I121" s="3">
        <f t="shared" si="2"/>
        <v>67708.800000000003</v>
      </c>
      <c r="J121" s="53">
        <f t="shared" si="3"/>
        <v>480</v>
      </c>
      <c r="K121"/>
    </row>
    <row r="122" spans="1:11" x14ac:dyDescent="0.45">
      <c r="A122" s="83" t="s">
        <v>81</v>
      </c>
      <c r="B122" s="78" t="s">
        <v>1379</v>
      </c>
      <c r="C122" s="78" t="s">
        <v>34</v>
      </c>
      <c r="D122" s="79">
        <v>36</v>
      </c>
      <c r="E122" s="79">
        <v>20</v>
      </c>
      <c r="F122" s="80">
        <v>6</v>
      </c>
      <c r="G122" s="80">
        <v>15</v>
      </c>
      <c r="H122" s="68">
        <f t="array" ref="H122">INDEX('Нормативные затраты по МЗ'!$C$2:$C$132,MATCH(A122&amp;C122,'Нормативные затраты по МЗ'!$A$2:$A$132&amp;'Нормативные затраты по МЗ'!$B$2:$B$132,0))</f>
        <v>141.06</v>
      </c>
      <c r="I122" s="3">
        <f t="shared" si="2"/>
        <v>253908</v>
      </c>
      <c r="J122" s="53">
        <f t="shared" si="3"/>
        <v>1800</v>
      </c>
      <c r="K122"/>
    </row>
    <row r="123" spans="1:11" x14ac:dyDescent="0.45">
      <c r="A123" s="83" t="s">
        <v>81</v>
      </c>
      <c r="B123" s="78" t="s">
        <v>1380</v>
      </c>
      <c r="C123" s="78" t="s">
        <v>34</v>
      </c>
      <c r="D123" s="79">
        <v>36</v>
      </c>
      <c r="E123" s="79">
        <v>16</v>
      </c>
      <c r="F123" s="80">
        <v>3</v>
      </c>
      <c r="G123" s="80">
        <v>10</v>
      </c>
      <c r="H123" s="68">
        <f t="array" ref="H123">INDEX('Нормативные затраты по МЗ'!$C$2:$C$132,MATCH(A123&amp;C123,'Нормативные затраты по МЗ'!$A$2:$A$132&amp;'Нормативные затраты по МЗ'!$B$2:$B$132,0))</f>
        <v>141.06</v>
      </c>
      <c r="I123" s="3">
        <f t="shared" si="2"/>
        <v>67708.800000000003</v>
      </c>
      <c r="J123" s="53">
        <f t="shared" si="3"/>
        <v>480</v>
      </c>
      <c r="K123"/>
    </row>
    <row r="124" spans="1:11" x14ac:dyDescent="0.45">
      <c r="A124" s="83" t="s">
        <v>81</v>
      </c>
      <c r="B124" s="78" t="s">
        <v>1381</v>
      </c>
      <c r="C124" s="78" t="s">
        <v>34</v>
      </c>
      <c r="D124" s="79">
        <v>36</v>
      </c>
      <c r="E124" s="79">
        <v>20</v>
      </c>
      <c r="F124" s="80">
        <v>6</v>
      </c>
      <c r="G124" s="80">
        <v>12</v>
      </c>
      <c r="H124" s="68">
        <f t="array" ref="H124">INDEX('Нормативные затраты по МЗ'!$C$2:$C$132,MATCH(A124&amp;C124,'Нормативные затраты по МЗ'!$A$2:$A$132&amp;'Нормативные затраты по МЗ'!$B$2:$B$132,0))</f>
        <v>141.06</v>
      </c>
      <c r="I124" s="3">
        <f t="shared" si="2"/>
        <v>203126.39999999999</v>
      </c>
      <c r="J124" s="53">
        <f t="shared" si="3"/>
        <v>1440</v>
      </c>
      <c r="K124"/>
    </row>
    <row r="125" spans="1:11" x14ac:dyDescent="0.45">
      <c r="A125" s="83" t="s">
        <v>81</v>
      </c>
      <c r="B125" s="78" t="s">
        <v>1382</v>
      </c>
      <c r="C125" s="78" t="s">
        <v>34</v>
      </c>
      <c r="D125" s="79">
        <v>36</v>
      </c>
      <c r="E125" s="79">
        <v>16</v>
      </c>
      <c r="F125" s="80">
        <v>3</v>
      </c>
      <c r="G125" s="80">
        <v>10</v>
      </c>
      <c r="H125" s="68">
        <f t="array" ref="H125">INDEX('Нормативные затраты по МЗ'!$C$2:$C$132,MATCH(A125&amp;C125,'Нормативные затраты по МЗ'!$A$2:$A$132&amp;'Нормативные затраты по МЗ'!$B$2:$B$132,0))</f>
        <v>141.06</v>
      </c>
      <c r="I125" s="3">
        <f t="shared" si="2"/>
        <v>67708.800000000003</v>
      </c>
      <c r="J125" s="53">
        <f t="shared" si="3"/>
        <v>480</v>
      </c>
      <c r="K125"/>
    </row>
    <row r="126" spans="1:11" x14ac:dyDescent="0.45">
      <c r="A126" s="83" t="s">
        <v>81</v>
      </c>
      <c r="B126" s="78" t="s">
        <v>1383</v>
      </c>
      <c r="C126" s="78" t="s">
        <v>34</v>
      </c>
      <c r="D126" s="79">
        <v>36</v>
      </c>
      <c r="E126" s="79">
        <v>20</v>
      </c>
      <c r="F126" s="80">
        <v>6</v>
      </c>
      <c r="G126" s="80">
        <v>12</v>
      </c>
      <c r="H126" s="68">
        <f t="array" ref="H126">INDEX('Нормативные затраты по МЗ'!$C$2:$C$132,MATCH(A126&amp;C126,'Нормативные затраты по МЗ'!$A$2:$A$132&amp;'Нормативные затраты по МЗ'!$B$2:$B$132,0))</f>
        <v>141.06</v>
      </c>
      <c r="I126" s="3">
        <f t="shared" si="2"/>
        <v>203126.39999999999</v>
      </c>
      <c r="J126" s="53">
        <f t="shared" si="3"/>
        <v>1440</v>
      </c>
      <c r="K126"/>
    </row>
    <row r="127" spans="1:11" x14ac:dyDescent="0.45">
      <c r="A127" s="83" t="s">
        <v>81</v>
      </c>
      <c r="B127" s="78" t="s">
        <v>1384</v>
      </c>
      <c r="C127" s="78" t="s">
        <v>34</v>
      </c>
      <c r="D127" s="79">
        <v>36</v>
      </c>
      <c r="E127" s="79">
        <v>16</v>
      </c>
      <c r="F127" s="80">
        <v>3</v>
      </c>
      <c r="G127" s="80">
        <v>10</v>
      </c>
      <c r="H127" s="68">
        <f t="array" ref="H127">INDEX('Нормативные затраты по МЗ'!$C$2:$C$132,MATCH(A127&amp;C127,'Нормативные затраты по МЗ'!$A$2:$A$132&amp;'Нормативные затраты по МЗ'!$B$2:$B$132,0))</f>
        <v>141.06</v>
      </c>
      <c r="I127" s="3">
        <f t="shared" si="2"/>
        <v>67708.800000000003</v>
      </c>
      <c r="J127" s="53">
        <f t="shared" si="3"/>
        <v>480</v>
      </c>
      <c r="K127"/>
    </row>
    <row r="128" spans="1:11" x14ac:dyDescent="0.45">
      <c r="A128" s="83" t="s">
        <v>81</v>
      </c>
      <c r="B128" s="78" t="s">
        <v>1385</v>
      </c>
      <c r="C128" s="78" t="s">
        <v>34</v>
      </c>
      <c r="D128" s="79">
        <v>36</v>
      </c>
      <c r="E128" s="79">
        <v>20</v>
      </c>
      <c r="F128" s="80">
        <v>4</v>
      </c>
      <c r="G128" s="80">
        <v>13</v>
      </c>
      <c r="H128" s="68">
        <f t="array" ref="H128">INDEX('Нормативные затраты по МЗ'!$C$2:$C$132,MATCH(A128&amp;C128,'Нормативные затраты по МЗ'!$A$2:$A$132&amp;'Нормативные затраты по МЗ'!$B$2:$B$132,0))</f>
        <v>141.06</v>
      </c>
      <c r="I128" s="3">
        <f t="shared" si="2"/>
        <v>146702.39999999999</v>
      </c>
      <c r="J128" s="53">
        <f t="shared" si="3"/>
        <v>1040</v>
      </c>
      <c r="K128"/>
    </row>
    <row r="129" spans="1:11" x14ac:dyDescent="0.45">
      <c r="A129" s="83" t="s">
        <v>81</v>
      </c>
      <c r="B129" s="78" t="s">
        <v>1386</v>
      </c>
      <c r="C129" s="78" t="s">
        <v>34</v>
      </c>
      <c r="D129" s="79">
        <v>36</v>
      </c>
      <c r="E129" s="79">
        <v>16</v>
      </c>
      <c r="F129" s="80">
        <v>3</v>
      </c>
      <c r="G129" s="80">
        <v>11</v>
      </c>
      <c r="H129" s="68">
        <f t="array" ref="H129">INDEX('Нормативные затраты по МЗ'!$C$2:$C$132,MATCH(A129&amp;C129,'Нормативные затраты по МЗ'!$A$2:$A$132&amp;'Нормативные затраты по МЗ'!$B$2:$B$132,0))</f>
        <v>141.06</v>
      </c>
      <c r="I129" s="3">
        <f t="shared" si="2"/>
        <v>74479.679999999993</v>
      </c>
      <c r="J129" s="53">
        <f t="shared" si="3"/>
        <v>528</v>
      </c>
      <c r="K129"/>
    </row>
    <row r="130" spans="1:11" x14ac:dyDescent="0.45">
      <c r="A130" s="83" t="s">
        <v>81</v>
      </c>
      <c r="B130" s="78" t="s">
        <v>1387</v>
      </c>
      <c r="C130" s="78" t="s">
        <v>34</v>
      </c>
      <c r="D130" s="79">
        <v>36</v>
      </c>
      <c r="E130" s="79">
        <v>20</v>
      </c>
      <c r="F130" s="80">
        <v>4</v>
      </c>
      <c r="G130" s="80">
        <v>13</v>
      </c>
      <c r="H130" s="68">
        <f t="array" ref="H130">INDEX('Нормативные затраты по МЗ'!$C$2:$C$132,MATCH(A130&amp;C130,'Нормативные затраты по МЗ'!$A$2:$A$132&amp;'Нормативные затраты по МЗ'!$B$2:$B$132,0))</f>
        <v>141.06</v>
      </c>
      <c r="I130" s="3">
        <f t="shared" ref="I130:I193" si="4">E130*F130*G130*H130</f>
        <v>146702.39999999999</v>
      </c>
      <c r="J130" s="53">
        <f t="shared" ref="J130:J193" si="5">E130*F130*G130</f>
        <v>1040</v>
      </c>
      <c r="K130"/>
    </row>
    <row r="131" spans="1:11" x14ac:dyDescent="0.45">
      <c r="A131" s="83" t="s">
        <v>81</v>
      </c>
      <c r="B131" s="78" t="s">
        <v>1388</v>
      </c>
      <c r="C131" s="78" t="s">
        <v>34</v>
      </c>
      <c r="D131" s="79">
        <v>36</v>
      </c>
      <c r="E131" s="79">
        <v>16</v>
      </c>
      <c r="F131" s="80">
        <v>3</v>
      </c>
      <c r="G131" s="80">
        <v>12</v>
      </c>
      <c r="H131" s="68">
        <f t="array" ref="H131">INDEX('Нормативные затраты по МЗ'!$C$2:$C$132,MATCH(A131&amp;C131,'Нормативные затраты по МЗ'!$A$2:$A$132&amp;'Нормативные затраты по МЗ'!$B$2:$B$132,0))</f>
        <v>141.06</v>
      </c>
      <c r="I131" s="3">
        <f t="shared" si="4"/>
        <v>81250.559999999998</v>
      </c>
      <c r="J131" s="53">
        <f t="shared" si="5"/>
        <v>576</v>
      </c>
      <c r="K131"/>
    </row>
    <row r="132" spans="1:11" x14ac:dyDescent="0.45">
      <c r="A132" s="83" t="s">
        <v>81</v>
      </c>
      <c r="B132" s="78" t="s">
        <v>1389</v>
      </c>
      <c r="C132" s="78" t="s">
        <v>34</v>
      </c>
      <c r="D132" s="79">
        <v>36</v>
      </c>
      <c r="E132" s="79">
        <v>20</v>
      </c>
      <c r="F132" s="80">
        <v>4</v>
      </c>
      <c r="G132" s="80">
        <v>12</v>
      </c>
      <c r="H132" s="68">
        <f t="array" ref="H132">INDEX('Нормативные затраты по МЗ'!$C$2:$C$132,MATCH(A132&amp;C132,'Нормативные затраты по МЗ'!$A$2:$A$132&amp;'Нормативные затраты по МЗ'!$B$2:$B$132,0))</f>
        <v>141.06</v>
      </c>
      <c r="I132" s="3">
        <f t="shared" si="4"/>
        <v>135417.60000000001</v>
      </c>
      <c r="J132" s="53">
        <f t="shared" si="5"/>
        <v>960</v>
      </c>
      <c r="K132"/>
    </row>
    <row r="133" spans="1:11" x14ac:dyDescent="0.45">
      <c r="A133" s="83" t="s">
        <v>81</v>
      </c>
      <c r="B133" s="78" t="s">
        <v>1390</v>
      </c>
      <c r="C133" s="78" t="s">
        <v>34</v>
      </c>
      <c r="D133" s="79">
        <v>36</v>
      </c>
      <c r="E133" s="79">
        <v>16</v>
      </c>
      <c r="F133" s="80">
        <v>3</v>
      </c>
      <c r="G133" s="80">
        <v>13</v>
      </c>
      <c r="H133" s="68">
        <f t="array" ref="H133">INDEX('Нормативные затраты по МЗ'!$C$2:$C$132,MATCH(A133&amp;C133,'Нормативные затраты по МЗ'!$A$2:$A$132&amp;'Нормативные затраты по МЗ'!$B$2:$B$132,0))</f>
        <v>141.06</v>
      </c>
      <c r="I133" s="3">
        <f t="shared" si="4"/>
        <v>88021.440000000002</v>
      </c>
      <c r="J133" s="53">
        <f t="shared" si="5"/>
        <v>624</v>
      </c>
      <c r="K133"/>
    </row>
    <row r="134" spans="1:11" x14ac:dyDescent="0.45">
      <c r="A134" s="83" t="s">
        <v>81</v>
      </c>
      <c r="B134" s="78" t="s">
        <v>1391</v>
      </c>
      <c r="C134" s="78" t="s">
        <v>34</v>
      </c>
      <c r="D134" s="79">
        <v>36</v>
      </c>
      <c r="E134" s="79">
        <v>20</v>
      </c>
      <c r="F134" s="80">
        <v>2</v>
      </c>
      <c r="G134" s="80">
        <v>15</v>
      </c>
      <c r="H134" s="68">
        <f t="array" ref="H134">INDEX('Нормативные затраты по МЗ'!$C$2:$C$132,MATCH(A134&amp;C134,'Нормативные затраты по МЗ'!$A$2:$A$132&amp;'Нормативные затраты по МЗ'!$B$2:$B$132,0))</f>
        <v>141.06</v>
      </c>
      <c r="I134" s="3">
        <f t="shared" si="4"/>
        <v>84636</v>
      </c>
      <c r="J134" s="53">
        <f t="shared" si="5"/>
        <v>600</v>
      </c>
      <c r="K134"/>
    </row>
    <row r="135" spans="1:11" x14ac:dyDescent="0.45">
      <c r="A135" s="83" t="s">
        <v>81</v>
      </c>
      <c r="B135" s="78" t="s">
        <v>1392</v>
      </c>
      <c r="C135" s="78" t="s">
        <v>34</v>
      </c>
      <c r="D135" s="79">
        <v>36</v>
      </c>
      <c r="E135" s="79">
        <v>16</v>
      </c>
      <c r="F135" s="80">
        <v>4</v>
      </c>
      <c r="G135" s="80">
        <v>14</v>
      </c>
      <c r="H135" s="68">
        <f t="array" ref="H135">INDEX('Нормативные затраты по МЗ'!$C$2:$C$132,MATCH(A135&amp;C135,'Нормативные затраты по МЗ'!$A$2:$A$132&amp;'Нормативные затраты по МЗ'!$B$2:$B$132,0))</f>
        <v>141.06</v>
      </c>
      <c r="I135" s="3">
        <f t="shared" si="4"/>
        <v>126389.75999999999</v>
      </c>
      <c r="J135" s="53">
        <f t="shared" si="5"/>
        <v>896</v>
      </c>
      <c r="K135"/>
    </row>
    <row r="136" spans="1:11" x14ac:dyDescent="0.45">
      <c r="A136" s="83" t="s">
        <v>81</v>
      </c>
      <c r="B136" s="78" t="s">
        <v>1393</v>
      </c>
      <c r="C136" s="78" t="s">
        <v>34</v>
      </c>
      <c r="D136" s="79">
        <v>36</v>
      </c>
      <c r="E136" s="79">
        <v>20</v>
      </c>
      <c r="F136" s="80">
        <v>2</v>
      </c>
      <c r="G136" s="80">
        <v>15</v>
      </c>
      <c r="H136" s="68">
        <f t="array" ref="H136">INDEX('Нормативные затраты по МЗ'!$C$2:$C$132,MATCH(A136&amp;C136,'Нормативные затраты по МЗ'!$A$2:$A$132&amp;'Нормативные затраты по МЗ'!$B$2:$B$132,0))</f>
        <v>141.06</v>
      </c>
      <c r="I136" s="3">
        <f t="shared" si="4"/>
        <v>84636</v>
      </c>
      <c r="J136" s="53">
        <f t="shared" si="5"/>
        <v>600</v>
      </c>
      <c r="K136"/>
    </row>
    <row r="137" spans="1:11" x14ac:dyDescent="0.45">
      <c r="A137" s="83" t="s">
        <v>81</v>
      </c>
      <c r="B137" s="78" t="s">
        <v>1394</v>
      </c>
      <c r="C137" s="78" t="s">
        <v>34</v>
      </c>
      <c r="D137" s="79">
        <v>36</v>
      </c>
      <c r="E137" s="79">
        <v>16</v>
      </c>
      <c r="F137" s="80">
        <v>4</v>
      </c>
      <c r="G137" s="80">
        <v>14</v>
      </c>
      <c r="H137" s="68">
        <f t="array" ref="H137">INDEX('Нормативные затраты по МЗ'!$C$2:$C$132,MATCH(A137&amp;C137,'Нормативные затраты по МЗ'!$A$2:$A$132&amp;'Нормативные затраты по МЗ'!$B$2:$B$132,0))</f>
        <v>141.06</v>
      </c>
      <c r="I137" s="3">
        <f t="shared" si="4"/>
        <v>126389.75999999999</v>
      </c>
      <c r="J137" s="53">
        <f t="shared" si="5"/>
        <v>896</v>
      </c>
      <c r="K137"/>
    </row>
    <row r="138" spans="1:11" x14ac:dyDescent="0.45">
      <c r="A138" s="83" t="s">
        <v>81</v>
      </c>
      <c r="B138" s="78" t="s">
        <v>1395</v>
      </c>
      <c r="C138" s="78" t="s">
        <v>34</v>
      </c>
      <c r="D138" s="79">
        <v>36</v>
      </c>
      <c r="E138" s="79">
        <v>20</v>
      </c>
      <c r="F138" s="80">
        <v>4</v>
      </c>
      <c r="G138" s="80">
        <v>15</v>
      </c>
      <c r="H138" s="68">
        <f t="array" ref="H138">INDEX('Нормативные затраты по МЗ'!$C$2:$C$132,MATCH(A138&amp;C138,'Нормативные затраты по МЗ'!$A$2:$A$132&amp;'Нормативные затраты по МЗ'!$B$2:$B$132,0))</f>
        <v>141.06</v>
      </c>
      <c r="I138" s="3">
        <f t="shared" si="4"/>
        <v>169272</v>
      </c>
      <c r="J138" s="53">
        <f t="shared" si="5"/>
        <v>1200</v>
      </c>
      <c r="K138"/>
    </row>
    <row r="139" spans="1:11" x14ac:dyDescent="0.45">
      <c r="A139" s="83" t="s">
        <v>81</v>
      </c>
      <c r="B139" s="78" t="s">
        <v>1396</v>
      </c>
      <c r="C139" s="78" t="s">
        <v>34</v>
      </c>
      <c r="D139" s="79">
        <v>36</v>
      </c>
      <c r="E139" s="79">
        <v>16</v>
      </c>
      <c r="F139" s="80">
        <v>4</v>
      </c>
      <c r="G139" s="80">
        <v>14</v>
      </c>
      <c r="H139" s="68">
        <f t="array" ref="H139">INDEX('Нормативные затраты по МЗ'!$C$2:$C$132,MATCH(A139&amp;C139,'Нормативные затраты по МЗ'!$A$2:$A$132&amp;'Нормативные затраты по МЗ'!$B$2:$B$132,0))</f>
        <v>141.06</v>
      </c>
      <c r="I139" s="3">
        <f t="shared" si="4"/>
        <v>126389.75999999999</v>
      </c>
      <c r="J139" s="53">
        <f t="shared" si="5"/>
        <v>896</v>
      </c>
      <c r="K139"/>
    </row>
    <row r="140" spans="1:11" x14ac:dyDescent="0.45">
      <c r="A140" s="83" t="s">
        <v>81</v>
      </c>
      <c r="B140" s="78" t="s">
        <v>1397</v>
      </c>
      <c r="C140" s="78" t="s">
        <v>34</v>
      </c>
      <c r="D140" s="79">
        <v>36</v>
      </c>
      <c r="E140" s="79">
        <v>20</v>
      </c>
      <c r="F140" s="80">
        <v>4</v>
      </c>
      <c r="G140" s="80">
        <v>15</v>
      </c>
      <c r="H140" s="68">
        <f t="array" ref="H140">INDEX('Нормативные затраты по МЗ'!$C$2:$C$132,MATCH(A140&amp;C140,'Нормативные затраты по МЗ'!$A$2:$A$132&amp;'Нормативные затраты по МЗ'!$B$2:$B$132,0))</f>
        <v>141.06</v>
      </c>
      <c r="I140" s="3">
        <f t="shared" si="4"/>
        <v>169272</v>
      </c>
      <c r="J140" s="53">
        <f t="shared" si="5"/>
        <v>1200</v>
      </c>
      <c r="K140"/>
    </row>
    <row r="141" spans="1:11" x14ac:dyDescent="0.45">
      <c r="A141" s="83" t="s">
        <v>81</v>
      </c>
      <c r="B141" s="78" t="s">
        <v>1398</v>
      </c>
      <c r="C141" s="78" t="s">
        <v>34</v>
      </c>
      <c r="D141" s="79">
        <v>36</v>
      </c>
      <c r="E141" s="79">
        <v>16</v>
      </c>
      <c r="F141" s="80">
        <v>4</v>
      </c>
      <c r="G141" s="80">
        <v>14</v>
      </c>
      <c r="H141" s="68">
        <f t="array" ref="H141">INDEX('Нормативные затраты по МЗ'!$C$2:$C$132,MATCH(A141&amp;C141,'Нормативные затраты по МЗ'!$A$2:$A$132&amp;'Нормативные затраты по МЗ'!$B$2:$B$132,0))</f>
        <v>141.06</v>
      </c>
      <c r="I141" s="3">
        <f t="shared" si="4"/>
        <v>126389.75999999999</v>
      </c>
      <c r="J141" s="53">
        <f t="shared" si="5"/>
        <v>896</v>
      </c>
      <c r="K141"/>
    </row>
    <row r="142" spans="1:11" x14ac:dyDescent="0.45">
      <c r="A142" s="83" t="s">
        <v>81</v>
      </c>
      <c r="B142" s="78" t="s">
        <v>1399</v>
      </c>
      <c r="C142" s="78" t="s">
        <v>34</v>
      </c>
      <c r="D142" s="79">
        <v>36</v>
      </c>
      <c r="E142" s="79">
        <v>20</v>
      </c>
      <c r="F142" s="80">
        <v>2</v>
      </c>
      <c r="G142" s="80">
        <v>15</v>
      </c>
      <c r="H142" s="68">
        <f t="array" ref="H142">INDEX('Нормативные затраты по МЗ'!$C$2:$C$132,MATCH(A142&amp;C142,'Нормативные затраты по МЗ'!$A$2:$A$132&amp;'Нормативные затраты по МЗ'!$B$2:$B$132,0))</f>
        <v>141.06</v>
      </c>
      <c r="I142" s="3">
        <f t="shared" si="4"/>
        <v>84636</v>
      </c>
      <c r="J142" s="53">
        <f t="shared" si="5"/>
        <v>600</v>
      </c>
      <c r="K142"/>
    </row>
    <row r="143" spans="1:11" x14ac:dyDescent="0.45">
      <c r="A143" s="83" t="s">
        <v>81</v>
      </c>
      <c r="B143" s="78" t="s">
        <v>1400</v>
      </c>
      <c r="C143" s="78" t="s">
        <v>34</v>
      </c>
      <c r="D143" s="79">
        <v>36</v>
      </c>
      <c r="E143" s="79">
        <v>16</v>
      </c>
      <c r="F143" s="80">
        <v>4</v>
      </c>
      <c r="G143" s="80">
        <v>14</v>
      </c>
      <c r="H143" s="68">
        <f t="array" ref="H143">INDEX('Нормативные затраты по МЗ'!$C$2:$C$132,MATCH(A143&amp;C143,'Нормативные затраты по МЗ'!$A$2:$A$132&amp;'Нормативные затраты по МЗ'!$B$2:$B$132,0))</f>
        <v>141.06</v>
      </c>
      <c r="I143" s="3">
        <f t="shared" si="4"/>
        <v>126389.75999999999</v>
      </c>
      <c r="J143" s="53">
        <f t="shared" si="5"/>
        <v>896</v>
      </c>
      <c r="K143"/>
    </row>
    <row r="144" spans="1:11" x14ac:dyDescent="0.45">
      <c r="A144" s="83" t="s">
        <v>81</v>
      </c>
      <c r="B144" s="78" t="s">
        <v>1401</v>
      </c>
      <c r="C144" s="78" t="s">
        <v>34</v>
      </c>
      <c r="D144" s="79">
        <v>36</v>
      </c>
      <c r="E144" s="79">
        <v>20</v>
      </c>
      <c r="F144" s="80">
        <v>4</v>
      </c>
      <c r="G144" s="80">
        <v>10</v>
      </c>
      <c r="H144" s="68">
        <f t="array" ref="H144">INDEX('Нормативные затраты по МЗ'!$C$2:$C$132,MATCH(A144&amp;C144,'Нормативные затраты по МЗ'!$A$2:$A$132&amp;'Нормативные затраты по МЗ'!$B$2:$B$132,0))</f>
        <v>141.06</v>
      </c>
      <c r="I144" s="3">
        <f t="shared" si="4"/>
        <v>112848</v>
      </c>
      <c r="J144" s="53">
        <f t="shared" si="5"/>
        <v>800</v>
      </c>
      <c r="K144"/>
    </row>
    <row r="145" spans="1:11" x14ac:dyDescent="0.45">
      <c r="A145" s="83" t="s">
        <v>81</v>
      </c>
      <c r="B145" s="78" t="s">
        <v>1402</v>
      </c>
      <c r="C145" s="78" t="s">
        <v>34</v>
      </c>
      <c r="D145" s="79">
        <v>36</v>
      </c>
      <c r="E145" s="79">
        <v>16</v>
      </c>
      <c r="F145" s="80">
        <v>4</v>
      </c>
      <c r="G145" s="80">
        <v>14</v>
      </c>
      <c r="H145" s="68">
        <f t="array" ref="H145">INDEX('Нормативные затраты по МЗ'!$C$2:$C$132,MATCH(A145&amp;C145,'Нормативные затраты по МЗ'!$A$2:$A$132&amp;'Нормативные затраты по МЗ'!$B$2:$B$132,0))</f>
        <v>141.06</v>
      </c>
      <c r="I145" s="3">
        <f t="shared" si="4"/>
        <v>126389.75999999999</v>
      </c>
      <c r="J145" s="53">
        <f t="shared" si="5"/>
        <v>896</v>
      </c>
      <c r="K145"/>
    </row>
    <row r="146" spans="1:11" x14ac:dyDescent="0.45">
      <c r="A146" s="83" t="s">
        <v>81</v>
      </c>
      <c r="B146" s="78" t="s">
        <v>1403</v>
      </c>
      <c r="C146" s="78" t="s">
        <v>34</v>
      </c>
      <c r="D146" s="79">
        <v>36</v>
      </c>
      <c r="E146" s="79">
        <v>20</v>
      </c>
      <c r="F146" s="80">
        <v>4</v>
      </c>
      <c r="G146" s="80">
        <v>10</v>
      </c>
      <c r="H146" s="68">
        <f t="array" ref="H146">INDEX('Нормативные затраты по МЗ'!$C$2:$C$132,MATCH(A146&amp;C146,'Нормативные затраты по МЗ'!$A$2:$A$132&amp;'Нормативные затраты по МЗ'!$B$2:$B$132,0))</f>
        <v>141.06</v>
      </c>
      <c r="I146" s="3">
        <f t="shared" si="4"/>
        <v>112848</v>
      </c>
      <c r="J146" s="53">
        <f t="shared" si="5"/>
        <v>800</v>
      </c>
      <c r="K146"/>
    </row>
    <row r="147" spans="1:11" x14ac:dyDescent="0.45">
      <c r="A147" s="83" t="s">
        <v>81</v>
      </c>
      <c r="B147" s="78" t="s">
        <v>1404</v>
      </c>
      <c r="C147" s="78" t="s">
        <v>34</v>
      </c>
      <c r="D147" s="79">
        <v>36</v>
      </c>
      <c r="E147" s="79">
        <v>16</v>
      </c>
      <c r="F147" s="80">
        <v>4</v>
      </c>
      <c r="G147" s="80">
        <v>14</v>
      </c>
      <c r="H147" s="68">
        <f t="array" ref="H147">INDEX('Нормативные затраты по МЗ'!$C$2:$C$132,MATCH(A147&amp;C147,'Нормативные затраты по МЗ'!$A$2:$A$132&amp;'Нормативные затраты по МЗ'!$B$2:$B$132,0))</f>
        <v>141.06</v>
      </c>
      <c r="I147" s="3">
        <f t="shared" si="4"/>
        <v>126389.75999999999</v>
      </c>
      <c r="J147" s="53">
        <f t="shared" si="5"/>
        <v>896</v>
      </c>
      <c r="K147"/>
    </row>
    <row r="148" spans="1:11" x14ac:dyDescent="0.45">
      <c r="A148" s="83" t="s">
        <v>81</v>
      </c>
      <c r="B148" s="78" t="s">
        <v>1405</v>
      </c>
      <c r="C148" s="78" t="s">
        <v>34</v>
      </c>
      <c r="D148" s="79">
        <v>36</v>
      </c>
      <c r="E148" s="79">
        <v>20</v>
      </c>
      <c r="F148" s="80">
        <v>4</v>
      </c>
      <c r="G148" s="80">
        <v>15</v>
      </c>
      <c r="H148" s="68">
        <f t="array" ref="H148">INDEX('Нормативные затраты по МЗ'!$C$2:$C$132,MATCH(A148&amp;C148,'Нормативные затраты по МЗ'!$A$2:$A$132&amp;'Нормативные затраты по МЗ'!$B$2:$B$132,0))</f>
        <v>141.06</v>
      </c>
      <c r="I148" s="3">
        <f t="shared" si="4"/>
        <v>169272</v>
      </c>
      <c r="J148" s="53">
        <f t="shared" si="5"/>
        <v>1200</v>
      </c>
      <c r="K148"/>
    </row>
    <row r="149" spans="1:11" x14ac:dyDescent="0.45">
      <c r="A149" s="83" t="s">
        <v>81</v>
      </c>
      <c r="B149" s="78" t="s">
        <v>1406</v>
      </c>
      <c r="C149" s="78" t="s">
        <v>34</v>
      </c>
      <c r="D149" s="79">
        <v>36</v>
      </c>
      <c r="E149" s="79">
        <v>16</v>
      </c>
      <c r="F149" s="80">
        <v>4</v>
      </c>
      <c r="G149" s="80">
        <v>14</v>
      </c>
      <c r="H149" s="68">
        <f t="array" ref="H149">INDEX('Нормативные затраты по МЗ'!$C$2:$C$132,MATCH(A149&amp;C149,'Нормативные затраты по МЗ'!$A$2:$A$132&amp;'Нормативные затраты по МЗ'!$B$2:$B$132,0))</f>
        <v>141.06</v>
      </c>
      <c r="I149" s="3">
        <f t="shared" si="4"/>
        <v>126389.75999999999</v>
      </c>
      <c r="J149" s="53">
        <f t="shared" si="5"/>
        <v>896</v>
      </c>
      <c r="K149"/>
    </row>
    <row r="150" spans="1:11" x14ac:dyDescent="0.45">
      <c r="A150" s="83" t="s">
        <v>81</v>
      </c>
      <c r="B150" s="78" t="s">
        <v>1407</v>
      </c>
      <c r="C150" s="78" t="s">
        <v>34</v>
      </c>
      <c r="D150" s="79">
        <v>36</v>
      </c>
      <c r="E150" s="79">
        <v>20</v>
      </c>
      <c r="F150" s="80">
        <v>4</v>
      </c>
      <c r="G150" s="80">
        <v>15</v>
      </c>
      <c r="H150" s="68">
        <f t="array" ref="H150">INDEX('Нормативные затраты по МЗ'!$C$2:$C$132,MATCH(A150&amp;C150,'Нормативные затраты по МЗ'!$A$2:$A$132&amp;'Нормативные затраты по МЗ'!$B$2:$B$132,0))</f>
        <v>141.06</v>
      </c>
      <c r="I150" s="3">
        <f t="shared" si="4"/>
        <v>169272</v>
      </c>
      <c r="J150" s="53">
        <f t="shared" si="5"/>
        <v>1200</v>
      </c>
      <c r="K150"/>
    </row>
    <row r="151" spans="1:11" x14ac:dyDescent="0.45">
      <c r="A151" s="83" t="s">
        <v>81</v>
      </c>
      <c r="B151" s="78" t="s">
        <v>1408</v>
      </c>
      <c r="C151" s="78" t="s">
        <v>34</v>
      </c>
      <c r="D151" s="79">
        <v>36</v>
      </c>
      <c r="E151" s="79">
        <v>16</v>
      </c>
      <c r="F151" s="80">
        <v>4</v>
      </c>
      <c r="G151" s="80">
        <v>14</v>
      </c>
      <c r="H151" s="68">
        <f t="array" ref="H151">INDEX('Нормативные затраты по МЗ'!$C$2:$C$132,MATCH(A151&amp;C151,'Нормативные затраты по МЗ'!$A$2:$A$132&amp;'Нормативные затраты по МЗ'!$B$2:$B$132,0))</f>
        <v>141.06</v>
      </c>
      <c r="I151" s="3">
        <f t="shared" si="4"/>
        <v>126389.75999999999</v>
      </c>
      <c r="J151" s="53">
        <f t="shared" si="5"/>
        <v>896</v>
      </c>
      <c r="K151"/>
    </row>
    <row r="152" spans="1:11" x14ac:dyDescent="0.45">
      <c r="A152" s="83" t="s">
        <v>81</v>
      </c>
      <c r="B152" s="78" t="s">
        <v>1409</v>
      </c>
      <c r="C152" s="78" t="s">
        <v>34</v>
      </c>
      <c r="D152" s="79">
        <v>36</v>
      </c>
      <c r="E152" s="79">
        <v>20</v>
      </c>
      <c r="F152" s="80">
        <v>6</v>
      </c>
      <c r="G152" s="80">
        <v>12</v>
      </c>
      <c r="H152" s="68">
        <f t="array" ref="H152">INDEX('Нормативные затраты по МЗ'!$C$2:$C$132,MATCH(A152&amp;C152,'Нормативные затраты по МЗ'!$A$2:$A$132&amp;'Нормативные затраты по МЗ'!$B$2:$B$132,0))</f>
        <v>141.06</v>
      </c>
      <c r="I152" s="3">
        <f t="shared" si="4"/>
        <v>203126.39999999999</v>
      </c>
      <c r="J152" s="53">
        <f t="shared" si="5"/>
        <v>1440</v>
      </c>
      <c r="K152"/>
    </row>
    <row r="153" spans="1:11" x14ac:dyDescent="0.45">
      <c r="A153" s="83" t="s">
        <v>81</v>
      </c>
      <c r="B153" s="78" t="s">
        <v>1410</v>
      </c>
      <c r="C153" s="78" t="s">
        <v>34</v>
      </c>
      <c r="D153" s="79">
        <v>36</v>
      </c>
      <c r="E153" s="79">
        <v>16</v>
      </c>
      <c r="F153" s="80">
        <v>4</v>
      </c>
      <c r="G153" s="80">
        <v>14</v>
      </c>
      <c r="H153" s="68">
        <f t="array" ref="H153">INDEX('Нормативные затраты по МЗ'!$C$2:$C$132,MATCH(A153&amp;C153,'Нормативные затраты по МЗ'!$A$2:$A$132&amp;'Нормативные затраты по МЗ'!$B$2:$B$132,0))</f>
        <v>141.06</v>
      </c>
      <c r="I153" s="3">
        <f t="shared" si="4"/>
        <v>126389.75999999999</v>
      </c>
      <c r="J153" s="53">
        <f t="shared" si="5"/>
        <v>896</v>
      </c>
      <c r="K153"/>
    </row>
    <row r="154" spans="1:11" x14ac:dyDescent="0.45">
      <c r="A154" s="83" t="s">
        <v>81</v>
      </c>
      <c r="B154" s="78" t="s">
        <v>1411</v>
      </c>
      <c r="C154" s="78" t="s">
        <v>34</v>
      </c>
      <c r="D154" s="79">
        <v>36</v>
      </c>
      <c r="E154" s="79">
        <v>20</v>
      </c>
      <c r="F154" s="80">
        <v>6</v>
      </c>
      <c r="G154" s="80">
        <v>15</v>
      </c>
      <c r="H154" s="68">
        <f t="array" ref="H154">INDEX('Нормативные затраты по МЗ'!$C$2:$C$132,MATCH(A154&amp;C154,'Нормативные затраты по МЗ'!$A$2:$A$132&amp;'Нормативные затраты по МЗ'!$B$2:$B$132,0))</f>
        <v>141.06</v>
      </c>
      <c r="I154" s="3">
        <f t="shared" si="4"/>
        <v>253908</v>
      </c>
      <c r="J154" s="53">
        <f t="shared" si="5"/>
        <v>1800</v>
      </c>
      <c r="K154"/>
    </row>
    <row r="155" spans="1:11" x14ac:dyDescent="0.45">
      <c r="A155" s="83" t="s">
        <v>81</v>
      </c>
      <c r="B155" s="78" t="s">
        <v>1412</v>
      </c>
      <c r="C155" s="78" t="s">
        <v>34</v>
      </c>
      <c r="D155" s="79">
        <v>36</v>
      </c>
      <c r="E155" s="79">
        <v>16</v>
      </c>
      <c r="F155" s="80">
        <v>4</v>
      </c>
      <c r="G155" s="80">
        <v>14</v>
      </c>
      <c r="H155" s="68">
        <f t="array" ref="H155">INDEX('Нормативные затраты по МЗ'!$C$2:$C$132,MATCH(A155&amp;C155,'Нормативные затраты по МЗ'!$A$2:$A$132&amp;'Нормативные затраты по МЗ'!$B$2:$B$132,0))</f>
        <v>141.06</v>
      </c>
      <c r="I155" s="3">
        <f t="shared" si="4"/>
        <v>126389.75999999999</v>
      </c>
      <c r="J155" s="53">
        <f t="shared" si="5"/>
        <v>896</v>
      </c>
      <c r="K155"/>
    </row>
    <row r="156" spans="1:11" x14ac:dyDescent="0.45">
      <c r="A156" s="83" t="s">
        <v>81</v>
      </c>
      <c r="B156" s="78" t="s">
        <v>1413</v>
      </c>
      <c r="C156" s="78" t="s">
        <v>34</v>
      </c>
      <c r="D156" s="79">
        <v>36</v>
      </c>
      <c r="E156" s="79">
        <v>20</v>
      </c>
      <c r="F156" s="80">
        <v>3</v>
      </c>
      <c r="G156" s="80">
        <v>15</v>
      </c>
      <c r="H156" s="68">
        <f t="array" ref="H156">INDEX('Нормативные затраты по МЗ'!$C$2:$C$132,MATCH(A156&amp;C156,'Нормативные затраты по МЗ'!$A$2:$A$132&amp;'Нормативные затраты по МЗ'!$B$2:$B$132,0))</f>
        <v>141.06</v>
      </c>
      <c r="I156" s="3">
        <f t="shared" si="4"/>
        <v>126954</v>
      </c>
      <c r="J156" s="53">
        <f t="shared" si="5"/>
        <v>900</v>
      </c>
      <c r="K156"/>
    </row>
    <row r="157" spans="1:11" x14ac:dyDescent="0.45">
      <c r="A157" s="83" t="s">
        <v>81</v>
      </c>
      <c r="B157" s="78" t="s">
        <v>1414</v>
      </c>
      <c r="C157" s="78" t="s">
        <v>34</v>
      </c>
      <c r="D157" s="79">
        <v>36</v>
      </c>
      <c r="E157" s="79">
        <v>16</v>
      </c>
      <c r="F157" s="80">
        <v>4</v>
      </c>
      <c r="G157" s="80">
        <v>14</v>
      </c>
      <c r="H157" s="68">
        <f t="array" ref="H157">INDEX('Нормативные затраты по МЗ'!$C$2:$C$132,MATCH(A157&amp;C157,'Нормативные затраты по МЗ'!$A$2:$A$132&amp;'Нормативные затраты по МЗ'!$B$2:$B$132,0))</f>
        <v>141.06</v>
      </c>
      <c r="I157" s="3">
        <f t="shared" si="4"/>
        <v>126389.75999999999</v>
      </c>
      <c r="J157" s="53">
        <f t="shared" si="5"/>
        <v>896</v>
      </c>
      <c r="K157"/>
    </row>
    <row r="158" spans="1:11" x14ac:dyDescent="0.45">
      <c r="A158" s="83" t="s">
        <v>81</v>
      </c>
      <c r="B158" s="78" t="s">
        <v>1415</v>
      </c>
      <c r="C158" s="78" t="s">
        <v>34</v>
      </c>
      <c r="D158" s="79">
        <v>36</v>
      </c>
      <c r="E158" s="79">
        <v>20</v>
      </c>
      <c r="F158" s="80">
        <v>3</v>
      </c>
      <c r="G158" s="80">
        <v>15</v>
      </c>
      <c r="H158" s="68">
        <f t="array" ref="H158">INDEX('Нормативные затраты по МЗ'!$C$2:$C$132,MATCH(A158&amp;C158,'Нормативные затраты по МЗ'!$A$2:$A$132&amp;'Нормативные затраты по МЗ'!$B$2:$B$132,0))</f>
        <v>141.06</v>
      </c>
      <c r="I158" s="3">
        <f t="shared" si="4"/>
        <v>126954</v>
      </c>
      <c r="J158" s="53">
        <f t="shared" si="5"/>
        <v>900</v>
      </c>
      <c r="K158"/>
    </row>
    <row r="159" spans="1:11" x14ac:dyDescent="0.45">
      <c r="A159" s="83" t="s">
        <v>81</v>
      </c>
      <c r="B159" s="78" t="s">
        <v>1416</v>
      </c>
      <c r="C159" s="78" t="s">
        <v>34</v>
      </c>
      <c r="D159" s="79">
        <v>36</v>
      </c>
      <c r="E159" s="79">
        <v>16</v>
      </c>
      <c r="F159" s="80">
        <v>4</v>
      </c>
      <c r="G159" s="80">
        <v>14</v>
      </c>
      <c r="H159" s="68">
        <f t="array" ref="H159">INDEX('Нормативные затраты по МЗ'!$C$2:$C$132,MATCH(A159&amp;C159,'Нормативные затраты по МЗ'!$A$2:$A$132&amp;'Нормативные затраты по МЗ'!$B$2:$B$132,0))</f>
        <v>141.06</v>
      </c>
      <c r="I159" s="3">
        <f t="shared" si="4"/>
        <v>126389.75999999999</v>
      </c>
      <c r="J159" s="53">
        <f t="shared" si="5"/>
        <v>896</v>
      </c>
      <c r="K159"/>
    </row>
    <row r="160" spans="1:11" x14ac:dyDescent="0.45">
      <c r="A160" s="83" t="s">
        <v>81</v>
      </c>
      <c r="B160" s="78" t="s">
        <v>1417</v>
      </c>
      <c r="C160" s="78" t="s">
        <v>34</v>
      </c>
      <c r="D160" s="79">
        <v>36</v>
      </c>
      <c r="E160" s="79">
        <v>20</v>
      </c>
      <c r="F160" s="80">
        <v>4</v>
      </c>
      <c r="G160" s="80">
        <v>15</v>
      </c>
      <c r="H160" s="68">
        <f t="array" ref="H160">INDEX('Нормативные затраты по МЗ'!$C$2:$C$132,MATCH(A160&amp;C160,'Нормативные затраты по МЗ'!$A$2:$A$132&amp;'Нормативные затраты по МЗ'!$B$2:$B$132,0))</f>
        <v>141.06</v>
      </c>
      <c r="I160" s="3">
        <f t="shared" si="4"/>
        <v>169272</v>
      </c>
      <c r="J160" s="53">
        <f t="shared" si="5"/>
        <v>1200</v>
      </c>
      <c r="K160"/>
    </row>
    <row r="161" spans="1:11" x14ac:dyDescent="0.45">
      <c r="A161" s="83" t="s">
        <v>81</v>
      </c>
      <c r="B161" s="78" t="s">
        <v>1418</v>
      </c>
      <c r="C161" s="78" t="s">
        <v>34</v>
      </c>
      <c r="D161" s="79">
        <v>36</v>
      </c>
      <c r="E161" s="79">
        <v>16</v>
      </c>
      <c r="F161" s="80">
        <v>4</v>
      </c>
      <c r="G161" s="80">
        <v>14</v>
      </c>
      <c r="H161" s="68">
        <f t="array" ref="H161">INDEX('Нормативные затраты по МЗ'!$C$2:$C$132,MATCH(A161&amp;C161,'Нормативные затраты по МЗ'!$A$2:$A$132&amp;'Нормативные затраты по МЗ'!$B$2:$B$132,0))</f>
        <v>141.06</v>
      </c>
      <c r="I161" s="3">
        <f t="shared" si="4"/>
        <v>126389.75999999999</v>
      </c>
      <c r="J161" s="53">
        <f t="shared" si="5"/>
        <v>896</v>
      </c>
      <c r="K161"/>
    </row>
    <row r="162" spans="1:11" x14ac:dyDescent="0.45">
      <c r="A162" s="83" t="s">
        <v>81</v>
      </c>
      <c r="B162" s="78" t="s">
        <v>1419</v>
      </c>
      <c r="C162" s="78" t="s">
        <v>34</v>
      </c>
      <c r="D162" s="79">
        <v>36</v>
      </c>
      <c r="E162" s="79">
        <v>20</v>
      </c>
      <c r="F162" s="80">
        <v>6</v>
      </c>
      <c r="G162" s="80">
        <v>15</v>
      </c>
      <c r="H162" s="68">
        <f t="array" ref="H162">INDEX('Нормативные затраты по МЗ'!$C$2:$C$132,MATCH(A162&amp;C162,'Нормативные затраты по МЗ'!$A$2:$A$132&amp;'Нормативные затраты по МЗ'!$B$2:$B$132,0))</f>
        <v>141.06</v>
      </c>
      <c r="I162" s="3">
        <f t="shared" si="4"/>
        <v>253908</v>
      </c>
      <c r="J162" s="53">
        <f t="shared" si="5"/>
        <v>1800</v>
      </c>
      <c r="K162"/>
    </row>
    <row r="163" spans="1:11" x14ac:dyDescent="0.45">
      <c r="A163" s="83" t="s">
        <v>81</v>
      </c>
      <c r="B163" s="78" t="s">
        <v>1420</v>
      </c>
      <c r="C163" s="78" t="s">
        <v>34</v>
      </c>
      <c r="D163" s="79">
        <v>36</v>
      </c>
      <c r="E163" s="79">
        <v>16</v>
      </c>
      <c r="F163" s="80">
        <v>4</v>
      </c>
      <c r="G163" s="80">
        <v>14</v>
      </c>
      <c r="H163" s="68">
        <f t="array" ref="H163">INDEX('Нормативные затраты по МЗ'!$C$2:$C$132,MATCH(A163&amp;C163,'Нормативные затраты по МЗ'!$A$2:$A$132&amp;'Нормативные затраты по МЗ'!$B$2:$B$132,0))</f>
        <v>141.06</v>
      </c>
      <c r="I163" s="3">
        <f t="shared" si="4"/>
        <v>126389.75999999999</v>
      </c>
      <c r="J163" s="53">
        <f t="shared" si="5"/>
        <v>896</v>
      </c>
      <c r="K163"/>
    </row>
    <row r="164" spans="1:11" x14ac:dyDescent="0.45">
      <c r="A164" s="83" t="s">
        <v>81</v>
      </c>
      <c r="B164" s="78" t="s">
        <v>1421</v>
      </c>
      <c r="C164" s="78" t="s">
        <v>34</v>
      </c>
      <c r="D164" s="79">
        <v>36</v>
      </c>
      <c r="E164" s="79">
        <v>20</v>
      </c>
      <c r="F164" s="80">
        <v>4</v>
      </c>
      <c r="G164" s="80">
        <v>15</v>
      </c>
      <c r="H164" s="68">
        <f t="array" ref="H164">INDEX('Нормативные затраты по МЗ'!$C$2:$C$132,MATCH(A164&amp;C164,'Нормативные затраты по МЗ'!$A$2:$A$132&amp;'Нормативные затраты по МЗ'!$B$2:$B$132,0))</f>
        <v>141.06</v>
      </c>
      <c r="I164" s="3">
        <f t="shared" si="4"/>
        <v>169272</v>
      </c>
      <c r="J164" s="53">
        <f t="shared" si="5"/>
        <v>1200</v>
      </c>
      <c r="K164"/>
    </row>
    <row r="165" spans="1:11" x14ac:dyDescent="0.45">
      <c r="A165" s="83" t="s">
        <v>81</v>
      </c>
      <c r="B165" s="78" t="s">
        <v>1422</v>
      </c>
      <c r="C165" s="78" t="s">
        <v>34</v>
      </c>
      <c r="D165" s="79">
        <v>36</v>
      </c>
      <c r="E165" s="79">
        <v>16</v>
      </c>
      <c r="F165" s="80">
        <v>4</v>
      </c>
      <c r="G165" s="80">
        <v>14</v>
      </c>
      <c r="H165" s="68">
        <f t="array" ref="H165">INDEX('Нормативные затраты по МЗ'!$C$2:$C$132,MATCH(A165&amp;C165,'Нормативные затраты по МЗ'!$A$2:$A$132&amp;'Нормативные затраты по МЗ'!$B$2:$B$132,0))</f>
        <v>141.06</v>
      </c>
      <c r="I165" s="3">
        <f t="shared" si="4"/>
        <v>126389.75999999999</v>
      </c>
      <c r="J165" s="53">
        <f t="shared" si="5"/>
        <v>896</v>
      </c>
      <c r="K165"/>
    </row>
    <row r="166" spans="1:11" x14ac:dyDescent="0.45">
      <c r="A166" s="83" t="s">
        <v>81</v>
      </c>
      <c r="B166" s="78" t="s">
        <v>1423</v>
      </c>
      <c r="C166" s="78" t="s">
        <v>34</v>
      </c>
      <c r="D166" s="79">
        <v>36</v>
      </c>
      <c r="E166" s="79">
        <v>20</v>
      </c>
      <c r="F166" s="80">
        <v>6</v>
      </c>
      <c r="G166" s="80">
        <v>10</v>
      </c>
      <c r="H166" s="68">
        <f t="array" ref="H166">INDEX('Нормативные затраты по МЗ'!$C$2:$C$132,MATCH(A166&amp;C166,'Нормативные затраты по МЗ'!$A$2:$A$132&amp;'Нормативные затраты по МЗ'!$B$2:$B$132,0))</f>
        <v>141.06</v>
      </c>
      <c r="I166" s="3">
        <f t="shared" si="4"/>
        <v>169272</v>
      </c>
      <c r="J166" s="53">
        <f t="shared" si="5"/>
        <v>1200</v>
      </c>
      <c r="K166"/>
    </row>
    <row r="167" spans="1:11" x14ac:dyDescent="0.45">
      <c r="A167" s="83" t="s">
        <v>81</v>
      </c>
      <c r="B167" s="78" t="s">
        <v>1424</v>
      </c>
      <c r="C167" s="78" t="s">
        <v>34</v>
      </c>
      <c r="D167" s="79">
        <v>36</v>
      </c>
      <c r="E167" s="79">
        <v>16</v>
      </c>
      <c r="F167" s="80">
        <v>4</v>
      </c>
      <c r="G167" s="80">
        <v>14</v>
      </c>
      <c r="H167" s="68">
        <f t="array" ref="H167">INDEX('Нормативные затраты по МЗ'!$C$2:$C$132,MATCH(A167&amp;C167,'Нормативные затраты по МЗ'!$A$2:$A$132&amp;'Нормативные затраты по МЗ'!$B$2:$B$132,0))</f>
        <v>141.06</v>
      </c>
      <c r="I167" s="3">
        <f t="shared" si="4"/>
        <v>126389.75999999999</v>
      </c>
      <c r="J167" s="53">
        <f t="shared" si="5"/>
        <v>896</v>
      </c>
      <c r="K167"/>
    </row>
    <row r="168" spans="1:11" x14ac:dyDescent="0.45">
      <c r="A168" s="83" t="s">
        <v>81</v>
      </c>
      <c r="B168" s="78" t="s">
        <v>1425</v>
      </c>
      <c r="C168" s="78" t="s">
        <v>34</v>
      </c>
      <c r="D168" s="79">
        <v>36</v>
      </c>
      <c r="E168" s="79">
        <v>20</v>
      </c>
      <c r="F168" s="80">
        <v>6</v>
      </c>
      <c r="G168" s="80">
        <v>10</v>
      </c>
      <c r="H168" s="68">
        <f t="array" ref="H168">INDEX('Нормативные затраты по МЗ'!$C$2:$C$132,MATCH(A168&amp;C168,'Нормативные затраты по МЗ'!$A$2:$A$132&amp;'Нормативные затраты по МЗ'!$B$2:$B$132,0))</f>
        <v>141.06</v>
      </c>
      <c r="I168" s="3">
        <f t="shared" si="4"/>
        <v>169272</v>
      </c>
      <c r="J168" s="53">
        <f t="shared" si="5"/>
        <v>1200</v>
      </c>
      <c r="K168"/>
    </row>
    <row r="169" spans="1:11" x14ac:dyDescent="0.45">
      <c r="A169" s="83" t="s">
        <v>81</v>
      </c>
      <c r="B169" s="78" t="s">
        <v>1426</v>
      </c>
      <c r="C169" s="78" t="s">
        <v>34</v>
      </c>
      <c r="D169" s="79">
        <v>36</v>
      </c>
      <c r="E169" s="79">
        <v>16</v>
      </c>
      <c r="F169" s="80">
        <v>4</v>
      </c>
      <c r="G169" s="80">
        <v>14</v>
      </c>
      <c r="H169" s="68">
        <f t="array" ref="H169">INDEX('Нормативные затраты по МЗ'!$C$2:$C$132,MATCH(A169&amp;C169,'Нормативные затраты по МЗ'!$A$2:$A$132&amp;'Нормативные затраты по МЗ'!$B$2:$B$132,0))</f>
        <v>141.06</v>
      </c>
      <c r="I169" s="3">
        <f t="shared" si="4"/>
        <v>126389.75999999999</v>
      </c>
      <c r="J169" s="53">
        <f t="shared" si="5"/>
        <v>896</v>
      </c>
      <c r="K169"/>
    </row>
    <row r="170" spans="1:11" x14ac:dyDescent="0.45">
      <c r="A170" s="83" t="s">
        <v>81</v>
      </c>
      <c r="B170" s="78" t="s">
        <v>1427</v>
      </c>
      <c r="C170" s="78" t="s">
        <v>34</v>
      </c>
      <c r="D170" s="79">
        <v>36</v>
      </c>
      <c r="E170" s="79">
        <v>20</v>
      </c>
      <c r="F170" s="80">
        <v>4</v>
      </c>
      <c r="G170" s="80">
        <v>12</v>
      </c>
      <c r="H170" s="68">
        <f t="array" ref="H170">INDEX('Нормативные затраты по МЗ'!$C$2:$C$132,MATCH(A170&amp;C170,'Нормативные затраты по МЗ'!$A$2:$A$132&amp;'Нормативные затраты по МЗ'!$B$2:$B$132,0))</f>
        <v>141.06</v>
      </c>
      <c r="I170" s="3">
        <f t="shared" si="4"/>
        <v>135417.60000000001</v>
      </c>
      <c r="J170" s="53">
        <f t="shared" si="5"/>
        <v>960</v>
      </c>
      <c r="K170"/>
    </row>
    <row r="171" spans="1:11" x14ac:dyDescent="0.45">
      <c r="A171" s="83" t="s">
        <v>81</v>
      </c>
      <c r="B171" s="78" t="s">
        <v>1428</v>
      </c>
      <c r="C171" s="78" t="s">
        <v>34</v>
      </c>
      <c r="D171" s="79">
        <v>36</v>
      </c>
      <c r="E171" s="79">
        <v>16</v>
      </c>
      <c r="F171" s="80">
        <v>4</v>
      </c>
      <c r="G171" s="80">
        <v>14</v>
      </c>
      <c r="H171" s="68">
        <f t="array" ref="H171">INDEX('Нормативные затраты по МЗ'!$C$2:$C$132,MATCH(A171&amp;C171,'Нормативные затраты по МЗ'!$A$2:$A$132&amp;'Нормативные затраты по МЗ'!$B$2:$B$132,0))</f>
        <v>141.06</v>
      </c>
      <c r="I171" s="3">
        <f t="shared" si="4"/>
        <v>126389.75999999999</v>
      </c>
      <c r="J171" s="53">
        <f t="shared" si="5"/>
        <v>896</v>
      </c>
      <c r="K171"/>
    </row>
    <row r="172" spans="1:11" x14ac:dyDescent="0.45">
      <c r="A172" s="83" t="s">
        <v>81</v>
      </c>
      <c r="B172" s="78" t="s">
        <v>1429</v>
      </c>
      <c r="C172" s="78" t="s">
        <v>34</v>
      </c>
      <c r="D172" s="79">
        <v>36</v>
      </c>
      <c r="E172" s="79">
        <v>20</v>
      </c>
      <c r="F172" s="80">
        <v>4</v>
      </c>
      <c r="G172" s="80">
        <v>12</v>
      </c>
      <c r="H172" s="68">
        <f t="array" ref="H172">INDEX('Нормативные затраты по МЗ'!$C$2:$C$132,MATCH(A172&amp;C172,'Нормативные затраты по МЗ'!$A$2:$A$132&amp;'Нормативные затраты по МЗ'!$B$2:$B$132,0))</f>
        <v>141.06</v>
      </c>
      <c r="I172" s="3">
        <f t="shared" si="4"/>
        <v>135417.60000000001</v>
      </c>
      <c r="J172" s="53">
        <f t="shared" si="5"/>
        <v>960</v>
      </c>
      <c r="K172"/>
    </row>
    <row r="173" spans="1:11" x14ac:dyDescent="0.45">
      <c r="A173" s="83" t="s">
        <v>81</v>
      </c>
      <c r="B173" s="78" t="s">
        <v>1430</v>
      </c>
      <c r="C173" s="78" t="s">
        <v>34</v>
      </c>
      <c r="D173" s="79">
        <v>36</v>
      </c>
      <c r="E173" s="79">
        <v>16</v>
      </c>
      <c r="F173" s="80">
        <v>4</v>
      </c>
      <c r="G173" s="80">
        <v>14</v>
      </c>
      <c r="H173" s="68">
        <f t="array" ref="H173">INDEX('Нормативные затраты по МЗ'!$C$2:$C$132,MATCH(A173&amp;C173,'Нормативные затраты по МЗ'!$A$2:$A$132&amp;'Нормативные затраты по МЗ'!$B$2:$B$132,0))</f>
        <v>141.06</v>
      </c>
      <c r="I173" s="3">
        <f t="shared" si="4"/>
        <v>126389.75999999999</v>
      </c>
      <c r="J173" s="53">
        <f t="shared" si="5"/>
        <v>896</v>
      </c>
      <c r="K173"/>
    </row>
    <row r="174" spans="1:11" x14ac:dyDescent="0.45">
      <c r="A174" s="83" t="s">
        <v>81</v>
      </c>
      <c r="B174" s="78" t="s">
        <v>1431</v>
      </c>
      <c r="C174" s="78" t="s">
        <v>34</v>
      </c>
      <c r="D174" s="79">
        <v>36</v>
      </c>
      <c r="E174" s="79">
        <v>20</v>
      </c>
      <c r="F174" s="80">
        <v>6</v>
      </c>
      <c r="G174" s="80">
        <v>12</v>
      </c>
      <c r="H174" s="68">
        <f t="array" ref="H174">INDEX('Нормативные затраты по МЗ'!$C$2:$C$132,MATCH(A174&amp;C174,'Нормативные затраты по МЗ'!$A$2:$A$132&amp;'Нормативные затраты по МЗ'!$B$2:$B$132,0))</f>
        <v>141.06</v>
      </c>
      <c r="I174" s="3">
        <f t="shared" si="4"/>
        <v>203126.39999999999</v>
      </c>
      <c r="J174" s="53">
        <f t="shared" si="5"/>
        <v>1440</v>
      </c>
      <c r="K174"/>
    </row>
    <row r="175" spans="1:11" x14ac:dyDescent="0.45">
      <c r="A175" s="83" t="s">
        <v>81</v>
      </c>
      <c r="B175" s="78" t="s">
        <v>1432</v>
      </c>
      <c r="C175" s="78" t="s">
        <v>34</v>
      </c>
      <c r="D175" s="79">
        <v>36</v>
      </c>
      <c r="E175" s="79">
        <v>16</v>
      </c>
      <c r="F175" s="80">
        <v>4</v>
      </c>
      <c r="G175" s="80">
        <v>14</v>
      </c>
      <c r="H175" s="68">
        <f t="array" ref="H175">INDEX('Нормативные затраты по МЗ'!$C$2:$C$132,MATCH(A175&amp;C175,'Нормативные затраты по МЗ'!$A$2:$A$132&amp;'Нормативные затраты по МЗ'!$B$2:$B$132,0))</f>
        <v>141.06</v>
      </c>
      <c r="I175" s="3">
        <f t="shared" si="4"/>
        <v>126389.75999999999</v>
      </c>
      <c r="J175" s="53">
        <f t="shared" si="5"/>
        <v>896</v>
      </c>
      <c r="K175"/>
    </row>
    <row r="176" spans="1:11" x14ac:dyDescent="0.45">
      <c r="A176" s="83" t="s">
        <v>81</v>
      </c>
      <c r="B176" s="78" t="s">
        <v>1433</v>
      </c>
      <c r="C176" s="78" t="s">
        <v>34</v>
      </c>
      <c r="D176" s="79">
        <v>36</v>
      </c>
      <c r="E176" s="79">
        <v>20</v>
      </c>
      <c r="F176" s="80">
        <v>4</v>
      </c>
      <c r="G176" s="80">
        <v>14</v>
      </c>
      <c r="H176" s="68">
        <f t="array" ref="H176">INDEX('Нормативные затраты по МЗ'!$C$2:$C$132,MATCH(A176&amp;C176,'Нормативные затраты по МЗ'!$A$2:$A$132&amp;'Нормативные затраты по МЗ'!$B$2:$B$132,0))</f>
        <v>141.06</v>
      </c>
      <c r="I176" s="3">
        <f t="shared" si="4"/>
        <v>157987.20000000001</v>
      </c>
      <c r="J176" s="53">
        <f t="shared" si="5"/>
        <v>1120</v>
      </c>
      <c r="K176"/>
    </row>
    <row r="177" spans="1:11" x14ac:dyDescent="0.45">
      <c r="A177" s="83" t="s">
        <v>81</v>
      </c>
      <c r="B177" s="78" t="s">
        <v>1434</v>
      </c>
      <c r="C177" s="78" t="s">
        <v>34</v>
      </c>
      <c r="D177" s="79">
        <v>36</v>
      </c>
      <c r="E177" s="79">
        <v>16</v>
      </c>
      <c r="F177" s="80">
        <v>4</v>
      </c>
      <c r="G177" s="80">
        <v>14</v>
      </c>
      <c r="H177" s="68">
        <f t="array" ref="H177">INDEX('Нормативные затраты по МЗ'!$C$2:$C$132,MATCH(A177&amp;C177,'Нормативные затраты по МЗ'!$A$2:$A$132&amp;'Нормативные затраты по МЗ'!$B$2:$B$132,0))</f>
        <v>141.06</v>
      </c>
      <c r="I177" s="3">
        <f t="shared" si="4"/>
        <v>126389.75999999999</v>
      </c>
      <c r="J177" s="53">
        <f t="shared" si="5"/>
        <v>896</v>
      </c>
      <c r="K177"/>
    </row>
    <row r="178" spans="1:11" x14ac:dyDescent="0.45">
      <c r="A178" s="83" t="s">
        <v>81</v>
      </c>
      <c r="B178" s="78" t="s">
        <v>1435</v>
      </c>
      <c r="C178" s="78" t="s">
        <v>34</v>
      </c>
      <c r="D178" s="79">
        <v>36</v>
      </c>
      <c r="E178" s="79">
        <v>20</v>
      </c>
      <c r="F178" s="80">
        <v>3</v>
      </c>
      <c r="G178" s="80">
        <v>11</v>
      </c>
      <c r="H178" s="68">
        <f t="array" ref="H178">INDEX('Нормативные затраты по МЗ'!$C$2:$C$132,MATCH(A178&amp;C178,'Нормативные затраты по МЗ'!$A$2:$A$132&amp;'Нормативные затраты по МЗ'!$B$2:$B$132,0))</f>
        <v>141.06</v>
      </c>
      <c r="I178" s="3">
        <f t="shared" si="4"/>
        <v>93099.6</v>
      </c>
      <c r="J178" s="53">
        <f t="shared" si="5"/>
        <v>660</v>
      </c>
      <c r="K178"/>
    </row>
    <row r="179" spans="1:11" x14ac:dyDescent="0.45">
      <c r="A179" s="83" t="s">
        <v>81</v>
      </c>
      <c r="B179" s="78" t="s">
        <v>1436</v>
      </c>
      <c r="C179" s="78" t="s">
        <v>34</v>
      </c>
      <c r="D179" s="79">
        <v>36</v>
      </c>
      <c r="E179" s="79">
        <v>16</v>
      </c>
      <c r="F179" s="80">
        <v>4</v>
      </c>
      <c r="G179" s="80">
        <v>14</v>
      </c>
      <c r="H179" s="68">
        <f t="array" ref="H179">INDEX('Нормативные затраты по МЗ'!$C$2:$C$132,MATCH(A179&amp;C179,'Нормативные затраты по МЗ'!$A$2:$A$132&amp;'Нормативные затраты по МЗ'!$B$2:$B$132,0))</f>
        <v>141.06</v>
      </c>
      <c r="I179" s="3">
        <f t="shared" si="4"/>
        <v>126389.75999999999</v>
      </c>
      <c r="J179" s="53">
        <f t="shared" si="5"/>
        <v>896</v>
      </c>
      <c r="K179"/>
    </row>
    <row r="180" spans="1:11" x14ac:dyDescent="0.45">
      <c r="A180" s="83" t="s">
        <v>81</v>
      </c>
      <c r="B180" s="78" t="s">
        <v>1437</v>
      </c>
      <c r="C180" s="78" t="s">
        <v>34</v>
      </c>
      <c r="D180" s="79">
        <v>36</v>
      </c>
      <c r="E180" s="79">
        <v>20</v>
      </c>
      <c r="F180" s="80">
        <v>3</v>
      </c>
      <c r="G180" s="80">
        <v>11</v>
      </c>
      <c r="H180" s="68">
        <f t="array" ref="H180">INDEX('Нормативные затраты по МЗ'!$C$2:$C$132,MATCH(A180&amp;C180,'Нормативные затраты по МЗ'!$A$2:$A$132&amp;'Нормативные затраты по МЗ'!$B$2:$B$132,0))</f>
        <v>141.06</v>
      </c>
      <c r="I180" s="3">
        <f t="shared" si="4"/>
        <v>93099.6</v>
      </c>
      <c r="J180" s="53">
        <f t="shared" si="5"/>
        <v>660</v>
      </c>
      <c r="K180"/>
    </row>
    <row r="181" spans="1:11" x14ac:dyDescent="0.45">
      <c r="A181" s="83" t="s">
        <v>81</v>
      </c>
      <c r="B181" s="78" t="s">
        <v>1438</v>
      </c>
      <c r="C181" s="78" t="s">
        <v>34</v>
      </c>
      <c r="D181" s="79">
        <v>36</v>
      </c>
      <c r="E181" s="79">
        <v>16</v>
      </c>
      <c r="F181" s="80">
        <v>4</v>
      </c>
      <c r="G181" s="80">
        <v>14</v>
      </c>
      <c r="H181" s="68">
        <f t="array" ref="H181">INDEX('Нормативные затраты по МЗ'!$C$2:$C$132,MATCH(A181&amp;C181,'Нормативные затраты по МЗ'!$A$2:$A$132&amp;'Нормативные затраты по МЗ'!$B$2:$B$132,0))</f>
        <v>141.06</v>
      </c>
      <c r="I181" s="3">
        <f t="shared" si="4"/>
        <v>126389.75999999999</v>
      </c>
      <c r="J181" s="53">
        <f t="shared" si="5"/>
        <v>896</v>
      </c>
      <c r="K181"/>
    </row>
    <row r="182" spans="1:11" x14ac:dyDescent="0.45">
      <c r="A182" s="83" t="s">
        <v>81</v>
      </c>
      <c r="B182" s="78" t="s">
        <v>1439</v>
      </c>
      <c r="C182" s="78" t="s">
        <v>34</v>
      </c>
      <c r="D182" s="79">
        <v>36</v>
      </c>
      <c r="E182" s="79">
        <v>20</v>
      </c>
      <c r="F182" s="80">
        <v>3</v>
      </c>
      <c r="G182" s="80">
        <v>11</v>
      </c>
      <c r="H182" s="68">
        <f t="array" ref="H182">INDEX('Нормативные затраты по МЗ'!$C$2:$C$132,MATCH(A182&amp;C182,'Нормативные затраты по МЗ'!$A$2:$A$132&amp;'Нормативные затраты по МЗ'!$B$2:$B$132,0))</f>
        <v>141.06</v>
      </c>
      <c r="I182" s="3">
        <f t="shared" si="4"/>
        <v>93099.6</v>
      </c>
      <c r="J182" s="53">
        <f t="shared" si="5"/>
        <v>660</v>
      </c>
      <c r="K182"/>
    </row>
    <row r="183" spans="1:11" x14ac:dyDescent="0.45">
      <c r="A183" s="83" t="s">
        <v>81</v>
      </c>
      <c r="B183" s="78" t="s">
        <v>1440</v>
      </c>
      <c r="C183" s="78" t="s">
        <v>34</v>
      </c>
      <c r="D183" s="79">
        <v>36</v>
      </c>
      <c r="E183" s="79">
        <v>16</v>
      </c>
      <c r="F183" s="80">
        <v>4</v>
      </c>
      <c r="G183" s="80">
        <v>14</v>
      </c>
      <c r="H183" s="68">
        <f t="array" ref="H183">INDEX('Нормативные затраты по МЗ'!$C$2:$C$132,MATCH(A183&amp;C183,'Нормативные затраты по МЗ'!$A$2:$A$132&amp;'Нормативные затраты по МЗ'!$B$2:$B$132,0))</f>
        <v>141.06</v>
      </c>
      <c r="I183" s="3">
        <f t="shared" si="4"/>
        <v>126389.75999999999</v>
      </c>
      <c r="J183" s="53">
        <f t="shared" si="5"/>
        <v>896</v>
      </c>
      <c r="K183"/>
    </row>
    <row r="184" spans="1:11" x14ac:dyDescent="0.45">
      <c r="A184" s="83" t="s">
        <v>81</v>
      </c>
      <c r="B184" s="78" t="s">
        <v>1441</v>
      </c>
      <c r="C184" s="78" t="s">
        <v>34</v>
      </c>
      <c r="D184" s="79">
        <v>36</v>
      </c>
      <c r="E184" s="79">
        <v>20</v>
      </c>
      <c r="F184" s="80">
        <v>3</v>
      </c>
      <c r="G184" s="80">
        <v>10</v>
      </c>
      <c r="H184" s="68">
        <f t="array" ref="H184">INDEX('Нормативные затраты по МЗ'!$C$2:$C$132,MATCH(A184&amp;C184,'Нормативные затраты по МЗ'!$A$2:$A$132&amp;'Нормативные затраты по МЗ'!$B$2:$B$132,0))</f>
        <v>141.06</v>
      </c>
      <c r="I184" s="3">
        <f t="shared" si="4"/>
        <v>84636</v>
      </c>
      <c r="J184" s="53">
        <f t="shared" si="5"/>
        <v>600</v>
      </c>
      <c r="K184"/>
    </row>
    <row r="185" spans="1:11" x14ac:dyDescent="0.45">
      <c r="A185" s="83" t="s">
        <v>81</v>
      </c>
      <c r="B185" s="78" t="s">
        <v>1442</v>
      </c>
      <c r="C185" s="78" t="s">
        <v>34</v>
      </c>
      <c r="D185" s="79">
        <v>36</v>
      </c>
      <c r="E185" s="79">
        <v>16</v>
      </c>
      <c r="F185" s="80">
        <v>4</v>
      </c>
      <c r="G185" s="80">
        <v>14</v>
      </c>
      <c r="H185" s="68">
        <f t="array" ref="H185">INDEX('Нормативные затраты по МЗ'!$C$2:$C$132,MATCH(A185&amp;C185,'Нормативные затраты по МЗ'!$A$2:$A$132&amp;'Нормативные затраты по МЗ'!$B$2:$B$132,0))</f>
        <v>141.06</v>
      </c>
      <c r="I185" s="3">
        <f t="shared" si="4"/>
        <v>126389.75999999999</v>
      </c>
      <c r="J185" s="53">
        <f t="shared" si="5"/>
        <v>896</v>
      </c>
      <c r="K185"/>
    </row>
    <row r="186" spans="1:11" x14ac:dyDescent="0.45">
      <c r="A186" s="83" t="s">
        <v>81</v>
      </c>
      <c r="B186" s="78" t="s">
        <v>1443</v>
      </c>
      <c r="C186" s="78" t="s">
        <v>34</v>
      </c>
      <c r="D186" s="79">
        <v>36</v>
      </c>
      <c r="E186" s="79">
        <v>20</v>
      </c>
      <c r="F186" s="80">
        <v>3</v>
      </c>
      <c r="G186" s="80">
        <v>10</v>
      </c>
      <c r="H186" s="68">
        <f t="array" ref="H186">INDEX('Нормативные затраты по МЗ'!$C$2:$C$132,MATCH(A186&amp;C186,'Нормативные затраты по МЗ'!$A$2:$A$132&amp;'Нормативные затраты по МЗ'!$B$2:$B$132,0))</f>
        <v>141.06</v>
      </c>
      <c r="I186" s="3">
        <f t="shared" si="4"/>
        <v>84636</v>
      </c>
      <c r="J186" s="53">
        <f t="shared" si="5"/>
        <v>600</v>
      </c>
      <c r="K186"/>
    </row>
    <row r="187" spans="1:11" x14ac:dyDescent="0.45">
      <c r="A187" s="83" t="s">
        <v>81</v>
      </c>
      <c r="B187" s="78" t="s">
        <v>1444</v>
      </c>
      <c r="C187" s="78" t="s">
        <v>34</v>
      </c>
      <c r="D187" s="79">
        <v>36</v>
      </c>
      <c r="E187" s="79">
        <v>16</v>
      </c>
      <c r="F187" s="80">
        <v>4</v>
      </c>
      <c r="G187" s="80">
        <v>14</v>
      </c>
      <c r="H187" s="68">
        <f t="array" ref="H187">INDEX('Нормативные затраты по МЗ'!$C$2:$C$132,MATCH(A187&amp;C187,'Нормативные затраты по МЗ'!$A$2:$A$132&amp;'Нормативные затраты по МЗ'!$B$2:$B$132,0))</f>
        <v>141.06</v>
      </c>
      <c r="I187" s="3">
        <f t="shared" si="4"/>
        <v>126389.75999999999</v>
      </c>
      <c r="J187" s="53">
        <f t="shared" si="5"/>
        <v>896</v>
      </c>
      <c r="K187"/>
    </row>
    <row r="188" spans="1:11" x14ac:dyDescent="0.45">
      <c r="A188" s="83" t="s">
        <v>81</v>
      </c>
      <c r="B188" s="78" t="s">
        <v>1445</v>
      </c>
      <c r="C188" s="78" t="s">
        <v>34</v>
      </c>
      <c r="D188" s="79">
        <v>36</v>
      </c>
      <c r="E188" s="79">
        <v>20</v>
      </c>
      <c r="F188" s="80">
        <v>3</v>
      </c>
      <c r="G188" s="80">
        <v>10</v>
      </c>
      <c r="H188" s="68">
        <f t="array" ref="H188">INDEX('Нормативные затраты по МЗ'!$C$2:$C$132,MATCH(A188&amp;C188,'Нормативные затраты по МЗ'!$A$2:$A$132&amp;'Нормативные затраты по МЗ'!$B$2:$B$132,0))</f>
        <v>141.06</v>
      </c>
      <c r="I188" s="3">
        <f t="shared" si="4"/>
        <v>84636</v>
      </c>
      <c r="J188" s="53">
        <f t="shared" si="5"/>
        <v>600</v>
      </c>
      <c r="K188"/>
    </row>
    <row r="189" spans="1:11" x14ac:dyDescent="0.45">
      <c r="A189" s="83" t="s">
        <v>81</v>
      </c>
      <c r="B189" s="78" t="s">
        <v>1446</v>
      </c>
      <c r="C189" s="78" t="s">
        <v>34</v>
      </c>
      <c r="D189" s="79">
        <v>36</v>
      </c>
      <c r="E189" s="79">
        <v>16</v>
      </c>
      <c r="F189" s="80">
        <v>4</v>
      </c>
      <c r="G189" s="80">
        <v>10</v>
      </c>
      <c r="H189" s="68">
        <f t="array" ref="H189">INDEX('Нормативные затраты по МЗ'!$C$2:$C$132,MATCH(A189&amp;C189,'Нормативные затраты по МЗ'!$A$2:$A$132&amp;'Нормативные затраты по МЗ'!$B$2:$B$132,0))</f>
        <v>141.06</v>
      </c>
      <c r="I189" s="3">
        <f t="shared" si="4"/>
        <v>90278.399999999994</v>
      </c>
      <c r="J189" s="53">
        <f t="shared" si="5"/>
        <v>640</v>
      </c>
      <c r="K189"/>
    </row>
    <row r="190" spans="1:11" x14ac:dyDescent="0.45">
      <c r="A190" s="83" t="s">
        <v>81</v>
      </c>
      <c r="B190" s="78" t="s">
        <v>1447</v>
      </c>
      <c r="C190" s="78" t="s">
        <v>34</v>
      </c>
      <c r="D190" s="79">
        <v>36</v>
      </c>
      <c r="E190" s="79">
        <v>20</v>
      </c>
      <c r="F190" s="80">
        <v>3</v>
      </c>
      <c r="G190" s="80">
        <v>10</v>
      </c>
      <c r="H190" s="68">
        <f t="array" ref="H190">INDEX('Нормативные затраты по МЗ'!$C$2:$C$132,MATCH(A190&amp;C190,'Нормативные затраты по МЗ'!$A$2:$A$132&amp;'Нормативные затраты по МЗ'!$B$2:$B$132,0))</f>
        <v>141.06</v>
      </c>
      <c r="I190" s="3">
        <f t="shared" si="4"/>
        <v>84636</v>
      </c>
      <c r="J190" s="53">
        <f t="shared" si="5"/>
        <v>600</v>
      </c>
      <c r="K190"/>
    </row>
    <row r="191" spans="1:11" x14ac:dyDescent="0.45">
      <c r="A191" s="83" t="s">
        <v>81</v>
      </c>
      <c r="B191" s="78" t="s">
        <v>1448</v>
      </c>
      <c r="C191" s="78" t="s">
        <v>34</v>
      </c>
      <c r="D191" s="79">
        <v>36</v>
      </c>
      <c r="E191" s="79">
        <v>16</v>
      </c>
      <c r="F191" s="80">
        <v>4</v>
      </c>
      <c r="G191" s="80">
        <v>10</v>
      </c>
      <c r="H191" s="68">
        <f t="array" ref="H191">INDEX('Нормативные затраты по МЗ'!$C$2:$C$132,MATCH(A191&amp;C191,'Нормативные затраты по МЗ'!$A$2:$A$132&amp;'Нормативные затраты по МЗ'!$B$2:$B$132,0))</f>
        <v>141.06</v>
      </c>
      <c r="I191" s="3">
        <f t="shared" si="4"/>
        <v>90278.399999999994</v>
      </c>
      <c r="J191" s="53">
        <f t="shared" si="5"/>
        <v>640</v>
      </c>
      <c r="K191"/>
    </row>
    <row r="192" spans="1:11" x14ac:dyDescent="0.45">
      <c r="A192" s="83" t="s">
        <v>81</v>
      </c>
      <c r="B192" s="78" t="s">
        <v>1449</v>
      </c>
      <c r="C192" s="78" t="s">
        <v>34</v>
      </c>
      <c r="D192" s="79">
        <v>36</v>
      </c>
      <c r="E192" s="79">
        <v>20</v>
      </c>
      <c r="F192" s="80">
        <v>3</v>
      </c>
      <c r="G192" s="80">
        <v>10</v>
      </c>
      <c r="H192" s="68">
        <f t="array" ref="H192">INDEX('Нормативные затраты по МЗ'!$C$2:$C$132,MATCH(A192&amp;C192,'Нормативные затраты по МЗ'!$A$2:$A$132&amp;'Нормативные затраты по МЗ'!$B$2:$B$132,0))</f>
        <v>141.06</v>
      </c>
      <c r="I192" s="3">
        <f t="shared" si="4"/>
        <v>84636</v>
      </c>
      <c r="J192" s="53">
        <f t="shared" si="5"/>
        <v>600</v>
      </c>
      <c r="K192"/>
    </row>
    <row r="193" spans="1:11" x14ac:dyDescent="0.45">
      <c r="A193" s="83" t="s">
        <v>81</v>
      </c>
      <c r="B193" s="78" t="s">
        <v>1450</v>
      </c>
      <c r="C193" s="78" t="s">
        <v>34</v>
      </c>
      <c r="D193" s="79">
        <v>36</v>
      </c>
      <c r="E193" s="79">
        <v>16</v>
      </c>
      <c r="F193" s="80">
        <v>4</v>
      </c>
      <c r="G193" s="80">
        <v>10</v>
      </c>
      <c r="H193" s="68">
        <f t="array" ref="H193">INDEX('Нормативные затраты по МЗ'!$C$2:$C$132,MATCH(A193&amp;C193,'Нормативные затраты по МЗ'!$A$2:$A$132&amp;'Нормативные затраты по МЗ'!$B$2:$B$132,0))</f>
        <v>141.06</v>
      </c>
      <c r="I193" s="3">
        <f t="shared" si="4"/>
        <v>90278.399999999994</v>
      </c>
      <c r="J193" s="53">
        <f t="shared" si="5"/>
        <v>640</v>
      </c>
      <c r="K193"/>
    </row>
    <row r="194" spans="1:11" x14ac:dyDescent="0.45">
      <c r="A194" s="83" t="s">
        <v>81</v>
      </c>
      <c r="B194" s="78" t="s">
        <v>1451</v>
      </c>
      <c r="C194" s="78" t="s">
        <v>34</v>
      </c>
      <c r="D194" s="79">
        <v>36</v>
      </c>
      <c r="E194" s="79">
        <v>20</v>
      </c>
      <c r="F194" s="80">
        <v>4</v>
      </c>
      <c r="G194" s="80">
        <v>15</v>
      </c>
      <c r="H194" s="68">
        <f t="array" ref="H194">INDEX('Нормативные затраты по МЗ'!$C$2:$C$132,MATCH(A194&amp;C194,'Нормативные затраты по МЗ'!$A$2:$A$132&amp;'Нормативные затраты по МЗ'!$B$2:$B$132,0))</f>
        <v>141.06</v>
      </c>
      <c r="I194" s="3">
        <f t="shared" ref="I194:I257" si="6">E194*F194*G194*H194</f>
        <v>169272</v>
      </c>
      <c r="J194" s="53">
        <f t="shared" ref="J194:J257" si="7">E194*F194*G194</f>
        <v>1200</v>
      </c>
      <c r="K194"/>
    </row>
    <row r="195" spans="1:11" x14ac:dyDescent="0.45">
      <c r="A195" s="83" t="s">
        <v>81</v>
      </c>
      <c r="B195" s="78" t="s">
        <v>1452</v>
      </c>
      <c r="C195" s="78" t="s">
        <v>34</v>
      </c>
      <c r="D195" s="79">
        <v>36</v>
      </c>
      <c r="E195" s="79">
        <v>16</v>
      </c>
      <c r="F195" s="80">
        <v>4</v>
      </c>
      <c r="G195" s="80">
        <v>14</v>
      </c>
      <c r="H195" s="68">
        <f t="array" ref="H195">INDEX('Нормативные затраты по МЗ'!$C$2:$C$132,MATCH(A195&amp;C195,'Нормативные затраты по МЗ'!$A$2:$A$132&amp;'Нормативные затраты по МЗ'!$B$2:$B$132,0))</f>
        <v>141.06</v>
      </c>
      <c r="I195" s="3">
        <f t="shared" si="6"/>
        <v>126389.75999999999</v>
      </c>
      <c r="J195" s="53">
        <f t="shared" si="7"/>
        <v>896</v>
      </c>
      <c r="K195"/>
    </row>
    <row r="196" spans="1:11" x14ac:dyDescent="0.45">
      <c r="A196" s="83" t="s">
        <v>81</v>
      </c>
      <c r="B196" s="78" t="s">
        <v>1453</v>
      </c>
      <c r="C196" s="78" t="s">
        <v>34</v>
      </c>
      <c r="D196" s="79">
        <v>36</v>
      </c>
      <c r="E196" s="79">
        <v>20</v>
      </c>
      <c r="F196" s="80">
        <v>4</v>
      </c>
      <c r="G196" s="80">
        <v>15</v>
      </c>
      <c r="H196" s="68">
        <f t="array" ref="H196">INDEX('Нормативные затраты по МЗ'!$C$2:$C$132,MATCH(A196&amp;C196,'Нормативные затраты по МЗ'!$A$2:$A$132&amp;'Нормативные затраты по МЗ'!$B$2:$B$132,0))</f>
        <v>141.06</v>
      </c>
      <c r="I196" s="3">
        <f t="shared" si="6"/>
        <v>169272</v>
      </c>
      <c r="J196" s="53">
        <f t="shared" si="7"/>
        <v>1200</v>
      </c>
      <c r="K196"/>
    </row>
    <row r="197" spans="1:11" x14ac:dyDescent="0.45">
      <c r="A197" s="83" t="s">
        <v>81</v>
      </c>
      <c r="B197" s="78" t="s">
        <v>1454</v>
      </c>
      <c r="C197" s="78" t="s">
        <v>34</v>
      </c>
      <c r="D197" s="79">
        <v>36</v>
      </c>
      <c r="E197" s="79">
        <v>16</v>
      </c>
      <c r="F197" s="80">
        <v>4</v>
      </c>
      <c r="G197" s="80">
        <v>14</v>
      </c>
      <c r="H197" s="68">
        <f t="array" ref="H197">INDEX('Нормативные затраты по МЗ'!$C$2:$C$132,MATCH(A197&amp;C197,'Нормативные затраты по МЗ'!$A$2:$A$132&amp;'Нормативные затраты по МЗ'!$B$2:$B$132,0))</f>
        <v>141.06</v>
      </c>
      <c r="I197" s="3">
        <f t="shared" si="6"/>
        <v>126389.75999999999</v>
      </c>
      <c r="J197" s="53">
        <f t="shared" si="7"/>
        <v>896</v>
      </c>
      <c r="K197"/>
    </row>
    <row r="198" spans="1:11" x14ac:dyDescent="0.45">
      <c r="A198" s="83" t="s">
        <v>81</v>
      </c>
      <c r="B198" s="78" t="s">
        <v>1455</v>
      </c>
      <c r="C198" s="78" t="s">
        <v>34</v>
      </c>
      <c r="D198" s="79">
        <v>36</v>
      </c>
      <c r="E198" s="79">
        <v>20</v>
      </c>
      <c r="F198" s="80">
        <v>4</v>
      </c>
      <c r="G198" s="80">
        <v>15</v>
      </c>
      <c r="H198" s="68">
        <f t="array" ref="H198">INDEX('Нормативные затраты по МЗ'!$C$2:$C$132,MATCH(A198&amp;C198,'Нормативные затраты по МЗ'!$A$2:$A$132&amp;'Нормативные затраты по МЗ'!$B$2:$B$132,0))</f>
        <v>141.06</v>
      </c>
      <c r="I198" s="3">
        <f t="shared" si="6"/>
        <v>169272</v>
      </c>
      <c r="J198" s="53">
        <f t="shared" si="7"/>
        <v>1200</v>
      </c>
      <c r="K198"/>
    </row>
    <row r="199" spans="1:11" x14ac:dyDescent="0.45">
      <c r="A199" s="83" t="s">
        <v>81</v>
      </c>
      <c r="B199" s="78" t="s">
        <v>1456</v>
      </c>
      <c r="C199" s="78" t="s">
        <v>34</v>
      </c>
      <c r="D199" s="79">
        <v>36</v>
      </c>
      <c r="E199" s="79">
        <v>16</v>
      </c>
      <c r="F199" s="80">
        <v>4</v>
      </c>
      <c r="G199" s="80">
        <v>14</v>
      </c>
      <c r="H199" s="68">
        <f t="array" ref="H199">INDEX('Нормативные затраты по МЗ'!$C$2:$C$132,MATCH(A199&amp;C199,'Нормативные затраты по МЗ'!$A$2:$A$132&amp;'Нормативные затраты по МЗ'!$B$2:$B$132,0))</f>
        <v>141.06</v>
      </c>
      <c r="I199" s="3">
        <f t="shared" si="6"/>
        <v>126389.75999999999</v>
      </c>
      <c r="J199" s="53">
        <f t="shared" si="7"/>
        <v>896</v>
      </c>
      <c r="K199"/>
    </row>
    <row r="200" spans="1:11" x14ac:dyDescent="0.45">
      <c r="A200" s="83" t="s">
        <v>81</v>
      </c>
      <c r="B200" s="78" t="s">
        <v>1457</v>
      </c>
      <c r="C200" s="78" t="s">
        <v>34</v>
      </c>
      <c r="D200" s="79">
        <v>36</v>
      </c>
      <c r="E200" s="79">
        <v>20</v>
      </c>
      <c r="F200" s="80">
        <v>4</v>
      </c>
      <c r="G200" s="80">
        <v>15</v>
      </c>
      <c r="H200" s="68">
        <f t="array" ref="H200">INDEX('Нормативные затраты по МЗ'!$C$2:$C$132,MATCH(A200&amp;C200,'Нормативные затраты по МЗ'!$A$2:$A$132&amp;'Нормативные затраты по МЗ'!$B$2:$B$132,0))</f>
        <v>141.06</v>
      </c>
      <c r="I200" s="3">
        <f t="shared" si="6"/>
        <v>169272</v>
      </c>
      <c r="J200" s="53">
        <f t="shared" si="7"/>
        <v>1200</v>
      </c>
      <c r="K200"/>
    </row>
    <row r="201" spans="1:11" x14ac:dyDescent="0.45">
      <c r="A201" s="83" t="s">
        <v>81</v>
      </c>
      <c r="B201" s="78" t="s">
        <v>1458</v>
      </c>
      <c r="C201" s="78" t="s">
        <v>34</v>
      </c>
      <c r="D201" s="79">
        <v>36</v>
      </c>
      <c r="E201" s="79">
        <v>16</v>
      </c>
      <c r="F201" s="80">
        <v>4</v>
      </c>
      <c r="G201" s="80">
        <v>14</v>
      </c>
      <c r="H201" s="68">
        <f t="array" ref="H201">INDEX('Нормативные затраты по МЗ'!$C$2:$C$132,MATCH(A201&amp;C201,'Нормативные затраты по МЗ'!$A$2:$A$132&amp;'Нормативные затраты по МЗ'!$B$2:$B$132,0))</f>
        <v>141.06</v>
      </c>
      <c r="I201" s="3">
        <f t="shared" si="6"/>
        <v>126389.75999999999</v>
      </c>
      <c r="J201" s="53">
        <f t="shared" si="7"/>
        <v>896</v>
      </c>
      <c r="K201"/>
    </row>
    <row r="202" spans="1:11" x14ac:dyDescent="0.45">
      <c r="A202" s="83" t="s">
        <v>81</v>
      </c>
      <c r="B202" s="78" t="s">
        <v>1459</v>
      </c>
      <c r="C202" s="78" t="s">
        <v>34</v>
      </c>
      <c r="D202" s="79">
        <v>36</v>
      </c>
      <c r="E202" s="79">
        <v>20</v>
      </c>
      <c r="F202" s="80">
        <v>4</v>
      </c>
      <c r="G202" s="80">
        <v>15</v>
      </c>
      <c r="H202" s="68">
        <f t="array" ref="H202">INDEX('Нормативные затраты по МЗ'!$C$2:$C$132,MATCH(A202&amp;C202,'Нормативные затраты по МЗ'!$A$2:$A$132&amp;'Нормативные затраты по МЗ'!$B$2:$B$132,0))</f>
        <v>141.06</v>
      </c>
      <c r="I202" s="3">
        <f t="shared" si="6"/>
        <v>169272</v>
      </c>
      <c r="J202" s="53">
        <f t="shared" si="7"/>
        <v>1200</v>
      </c>
      <c r="K202"/>
    </row>
    <row r="203" spans="1:11" x14ac:dyDescent="0.45">
      <c r="A203" s="83" t="s">
        <v>81</v>
      </c>
      <c r="B203" s="78" t="s">
        <v>1460</v>
      </c>
      <c r="C203" s="78" t="s">
        <v>34</v>
      </c>
      <c r="D203" s="79">
        <v>36</v>
      </c>
      <c r="E203" s="79">
        <v>16</v>
      </c>
      <c r="F203" s="80">
        <v>4</v>
      </c>
      <c r="G203" s="80">
        <v>14</v>
      </c>
      <c r="H203" s="68">
        <f t="array" ref="H203">INDEX('Нормативные затраты по МЗ'!$C$2:$C$132,MATCH(A203&amp;C203,'Нормативные затраты по МЗ'!$A$2:$A$132&amp;'Нормативные затраты по МЗ'!$B$2:$B$132,0))</f>
        <v>141.06</v>
      </c>
      <c r="I203" s="3">
        <f t="shared" si="6"/>
        <v>126389.75999999999</v>
      </c>
      <c r="J203" s="53">
        <f t="shared" si="7"/>
        <v>896</v>
      </c>
      <c r="K203"/>
    </row>
    <row r="204" spans="1:11" x14ac:dyDescent="0.45">
      <c r="A204" s="83" t="s">
        <v>81</v>
      </c>
      <c r="B204" s="78" t="s">
        <v>1461</v>
      </c>
      <c r="C204" s="78" t="s">
        <v>34</v>
      </c>
      <c r="D204" s="79">
        <v>36</v>
      </c>
      <c r="E204" s="79">
        <v>20</v>
      </c>
      <c r="F204" s="80">
        <v>4</v>
      </c>
      <c r="G204" s="80">
        <v>10</v>
      </c>
      <c r="H204" s="68">
        <f t="array" ref="H204">INDEX('Нормативные затраты по МЗ'!$C$2:$C$132,MATCH(A204&amp;C204,'Нормативные затраты по МЗ'!$A$2:$A$132&amp;'Нормативные затраты по МЗ'!$B$2:$B$132,0))</f>
        <v>141.06</v>
      </c>
      <c r="I204" s="3">
        <f t="shared" si="6"/>
        <v>112848</v>
      </c>
      <c r="J204" s="53">
        <f t="shared" si="7"/>
        <v>800</v>
      </c>
      <c r="K204"/>
    </row>
    <row r="205" spans="1:11" x14ac:dyDescent="0.45">
      <c r="A205" s="83" t="s">
        <v>81</v>
      </c>
      <c r="B205" s="78" t="s">
        <v>1462</v>
      </c>
      <c r="C205" s="78" t="s">
        <v>34</v>
      </c>
      <c r="D205" s="79">
        <v>36</v>
      </c>
      <c r="E205" s="79">
        <v>16</v>
      </c>
      <c r="F205" s="80">
        <v>4</v>
      </c>
      <c r="G205" s="80">
        <v>14</v>
      </c>
      <c r="H205" s="68">
        <f t="array" ref="H205">INDEX('Нормативные затраты по МЗ'!$C$2:$C$132,MATCH(A205&amp;C205,'Нормативные затраты по МЗ'!$A$2:$A$132&amp;'Нормативные затраты по МЗ'!$B$2:$B$132,0))</f>
        <v>141.06</v>
      </c>
      <c r="I205" s="3">
        <f t="shared" si="6"/>
        <v>126389.75999999999</v>
      </c>
      <c r="J205" s="53">
        <f t="shared" si="7"/>
        <v>896</v>
      </c>
      <c r="K205"/>
    </row>
    <row r="206" spans="1:11" x14ac:dyDescent="0.45">
      <c r="A206" s="83" t="s">
        <v>81</v>
      </c>
      <c r="B206" s="78" t="s">
        <v>1463</v>
      </c>
      <c r="C206" s="78" t="s">
        <v>34</v>
      </c>
      <c r="D206" s="79">
        <v>36</v>
      </c>
      <c r="E206" s="79">
        <v>20</v>
      </c>
      <c r="F206" s="80">
        <v>2</v>
      </c>
      <c r="G206" s="80">
        <v>15</v>
      </c>
      <c r="H206" s="68">
        <f t="array" ref="H206">INDEX('Нормативные затраты по МЗ'!$C$2:$C$132,MATCH(A206&amp;C206,'Нормативные затраты по МЗ'!$A$2:$A$132&amp;'Нормативные затраты по МЗ'!$B$2:$B$132,0))</f>
        <v>141.06</v>
      </c>
      <c r="I206" s="3">
        <f t="shared" si="6"/>
        <v>84636</v>
      </c>
      <c r="J206" s="53">
        <f t="shared" si="7"/>
        <v>600</v>
      </c>
      <c r="K206"/>
    </row>
    <row r="207" spans="1:11" x14ac:dyDescent="0.45">
      <c r="A207" s="83" t="s">
        <v>81</v>
      </c>
      <c r="B207" s="78" t="s">
        <v>1464</v>
      </c>
      <c r="C207" s="78" t="s">
        <v>34</v>
      </c>
      <c r="D207" s="79">
        <v>36</v>
      </c>
      <c r="E207" s="79">
        <v>16</v>
      </c>
      <c r="F207" s="80">
        <v>4</v>
      </c>
      <c r="G207" s="80">
        <v>14</v>
      </c>
      <c r="H207" s="68">
        <f t="array" ref="H207">INDEX('Нормативные затраты по МЗ'!$C$2:$C$132,MATCH(A207&amp;C207,'Нормативные затраты по МЗ'!$A$2:$A$132&amp;'Нормативные затраты по МЗ'!$B$2:$B$132,0))</f>
        <v>141.06</v>
      </c>
      <c r="I207" s="3">
        <f t="shared" si="6"/>
        <v>126389.75999999999</v>
      </c>
      <c r="J207" s="53">
        <f t="shared" si="7"/>
        <v>896</v>
      </c>
      <c r="K207"/>
    </row>
    <row r="208" spans="1:11" x14ac:dyDescent="0.45">
      <c r="A208" s="83" t="s">
        <v>81</v>
      </c>
      <c r="B208" s="78" t="s">
        <v>1465</v>
      </c>
      <c r="C208" s="78" t="s">
        <v>34</v>
      </c>
      <c r="D208" s="79">
        <v>36</v>
      </c>
      <c r="E208" s="79">
        <v>20</v>
      </c>
      <c r="F208" s="80">
        <v>4</v>
      </c>
      <c r="G208" s="80">
        <v>12</v>
      </c>
      <c r="H208" s="68">
        <f t="array" ref="H208">INDEX('Нормативные затраты по МЗ'!$C$2:$C$132,MATCH(A208&amp;C208,'Нормативные затраты по МЗ'!$A$2:$A$132&amp;'Нормативные затраты по МЗ'!$B$2:$B$132,0))</f>
        <v>141.06</v>
      </c>
      <c r="I208" s="3">
        <f t="shared" si="6"/>
        <v>135417.60000000001</v>
      </c>
      <c r="J208" s="53">
        <f t="shared" si="7"/>
        <v>960</v>
      </c>
      <c r="K208"/>
    </row>
    <row r="209" spans="1:11" x14ac:dyDescent="0.45">
      <c r="A209" s="83" t="s">
        <v>81</v>
      </c>
      <c r="B209" s="78" t="s">
        <v>1466</v>
      </c>
      <c r="C209" s="78" t="s">
        <v>34</v>
      </c>
      <c r="D209" s="79">
        <v>36</v>
      </c>
      <c r="E209" s="79">
        <v>16</v>
      </c>
      <c r="F209" s="80">
        <v>4</v>
      </c>
      <c r="G209" s="80">
        <v>14</v>
      </c>
      <c r="H209" s="68">
        <f t="array" ref="H209">INDEX('Нормативные затраты по МЗ'!$C$2:$C$132,MATCH(A209&amp;C209,'Нормативные затраты по МЗ'!$A$2:$A$132&amp;'Нормативные затраты по МЗ'!$B$2:$B$132,0))</f>
        <v>141.06</v>
      </c>
      <c r="I209" s="3">
        <f t="shared" si="6"/>
        <v>126389.75999999999</v>
      </c>
      <c r="J209" s="53">
        <f t="shared" si="7"/>
        <v>896</v>
      </c>
      <c r="K209"/>
    </row>
    <row r="210" spans="1:11" x14ac:dyDescent="0.45">
      <c r="A210" s="83" t="s">
        <v>81</v>
      </c>
      <c r="B210" s="78" t="s">
        <v>1467</v>
      </c>
      <c r="C210" s="78" t="s">
        <v>34</v>
      </c>
      <c r="D210" s="79">
        <v>36</v>
      </c>
      <c r="E210" s="79">
        <v>20</v>
      </c>
      <c r="F210" s="80">
        <v>3</v>
      </c>
      <c r="G210" s="80">
        <v>10</v>
      </c>
      <c r="H210" s="68">
        <f t="array" ref="H210">INDEX('Нормативные затраты по МЗ'!$C$2:$C$132,MATCH(A210&amp;C210,'Нормативные затраты по МЗ'!$A$2:$A$132&amp;'Нормативные затраты по МЗ'!$B$2:$B$132,0))</f>
        <v>141.06</v>
      </c>
      <c r="I210" s="3">
        <f t="shared" si="6"/>
        <v>84636</v>
      </c>
      <c r="J210" s="53">
        <f t="shared" si="7"/>
        <v>600</v>
      </c>
      <c r="K210"/>
    </row>
    <row r="211" spans="1:11" x14ac:dyDescent="0.45">
      <c r="A211" s="83" t="s">
        <v>81</v>
      </c>
      <c r="B211" s="78" t="s">
        <v>1468</v>
      </c>
      <c r="C211" s="78" t="s">
        <v>34</v>
      </c>
      <c r="D211" s="79">
        <v>36</v>
      </c>
      <c r="E211" s="79">
        <v>16</v>
      </c>
      <c r="F211" s="80">
        <v>4</v>
      </c>
      <c r="G211" s="80">
        <v>14</v>
      </c>
      <c r="H211" s="68">
        <f t="array" ref="H211">INDEX('Нормативные затраты по МЗ'!$C$2:$C$132,MATCH(A211&amp;C211,'Нормативные затраты по МЗ'!$A$2:$A$132&amp;'Нормативные затраты по МЗ'!$B$2:$B$132,0))</f>
        <v>141.06</v>
      </c>
      <c r="I211" s="3">
        <f t="shared" si="6"/>
        <v>126389.75999999999</v>
      </c>
      <c r="J211" s="53">
        <f t="shared" si="7"/>
        <v>896</v>
      </c>
      <c r="K211"/>
    </row>
    <row r="212" spans="1:11" x14ac:dyDescent="0.45">
      <c r="A212" s="83" t="s">
        <v>81</v>
      </c>
      <c r="B212" s="78" t="s">
        <v>1469</v>
      </c>
      <c r="C212" s="78" t="s">
        <v>34</v>
      </c>
      <c r="D212" s="79">
        <v>36</v>
      </c>
      <c r="E212" s="79">
        <v>20</v>
      </c>
      <c r="F212" s="80">
        <v>3</v>
      </c>
      <c r="G212" s="80">
        <v>10</v>
      </c>
      <c r="H212" s="68">
        <f t="array" ref="H212">INDEX('Нормативные затраты по МЗ'!$C$2:$C$132,MATCH(A212&amp;C212,'Нормативные затраты по МЗ'!$A$2:$A$132&amp;'Нормативные затраты по МЗ'!$B$2:$B$132,0))</f>
        <v>141.06</v>
      </c>
      <c r="I212" s="3">
        <f t="shared" si="6"/>
        <v>84636</v>
      </c>
      <c r="J212" s="53">
        <f t="shared" si="7"/>
        <v>600</v>
      </c>
      <c r="K212"/>
    </row>
    <row r="213" spans="1:11" x14ac:dyDescent="0.45">
      <c r="A213" s="83" t="s">
        <v>81</v>
      </c>
      <c r="B213" s="78" t="s">
        <v>1470</v>
      </c>
      <c r="C213" s="78" t="s">
        <v>34</v>
      </c>
      <c r="D213" s="79">
        <v>36</v>
      </c>
      <c r="E213" s="79">
        <v>16</v>
      </c>
      <c r="F213" s="80">
        <v>4</v>
      </c>
      <c r="G213" s="80">
        <v>14</v>
      </c>
      <c r="H213" s="68">
        <f t="array" ref="H213">INDEX('Нормативные затраты по МЗ'!$C$2:$C$132,MATCH(A213&amp;C213,'Нормативные затраты по МЗ'!$A$2:$A$132&amp;'Нормативные затраты по МЗ'!$B$2:$B$132,0))</f>
        <v>141.06</v>
      </c>
      <c r="I213" s="3">
        <f t="shared" si="6"/>
        <v>126389.75999999999</v>
      </c>
      <c r="J213" s="53">
        <f t="shared" si="7"/>
        <v>896</v>
      </c>
      <c r="K213"/>
    </row>
    <row r="214" spans="1:11" x14ac:dyDescent="0.45">
      <c r="A214" s="83" t="s">
        <v>81</v>
      </c>
      <c r="B214" s="78" t="s">
        <v>1471</v>
      </c>
      <c r="C214" s="78" t="s">
        <v>34</v>
      </c>
      <c r="D214" s="79">
        <v>36</v>
      </c>
      <c r="E214" s="79">
        <v>20</v>
      </c>
      <c r="F214" s="80">
        <v>3</v>
      </c>
      <c r="G214" s="80">
        <v>10</v>
      </c>
      <c r="H214" s="68">
        <f t="array" ref="H214">INDEX('Нормативные затраты по МЗ'!$C$2:$C$132,MATCH(A214&amp;C214,'Нормативные затраты по МЗ'!$A$2:$A$132&amp;'Нормативные затраты по МЗ'!$B$2:$B$132,0))</f>
        <v>141.06</v>
      </c>
      <c r="I214" s="3">
        <f t="shared" si="6"/>
        <v>84636</v>
      </c>
      <c r="J214" s="53">
        <f t="shared" si="7"/>
        <v>600</v>
      </c>
      <c r="K214"/>
    </row>
    <row r="215" spans="1:11" x14ac:dyDescent="0.45">
      <c r="A215" s="83" t="s">
        <v>81</v>
      </c>
      <c r="B215" s="78" t="s">
        <v>1472</v>
      </c>
      <c r="C215" s="78" t="s">
        <v>34</v>
      </c>
      <c r="D215" s="79">
        <v>36</v>
      </c>
      <c r="E215" s="79">
        <v>16</v>
      </c>
      <c r="F215" s="80">
        <v>4</v>
      </c>
      <c r="G215" s="80">
        <v>13</v>
      </c>
      <c r="H215" s="68">
        <f t="array" ref="H215">INDEX('Нормативные затраты по МЗ'!$C$2:$C$132,MATCH(A215&amp;C215,'Нормативные затраты по МЗ'!$A$2:$A$132&amp;'Нормативные затраты по МЗ'!$B$2:$B$132,0))</f>
        <v>141.06</v>
      </c>
      <c r="I215" s="3">
        <f t="shared" si="6"/>
        <v>117361.92</v>
      </c>
      <c r="J215" s="53">
        <f t="shared" si="7"/>
        <v>832</v>
      </c>
      <c r="K215"/>
    </row>
    <row r="216" spans="1:11" x14ac:dyDescent="0.45">
      <c r="A216" s="83" t="s">
        <v>81</v>
      </c>
      <c r="B216" s="78" t="s">
        <v>1473</v>
      </c>
      <c r="C216" s="78" t="s">
        <v>34</v>
      </c>
      <c r="D216" s="79">
        <v>36</v>
      </c>
      <c r="E216" s="79">
        <v>20</v>
      </c>
      <c r="F216" s="80">
        <v>3</v>
      </c>
      <c r="G216" s="80">
        <v>10</v>
      </c>
      <c r="H216" s="68">
        <f t="array" ref="H216">INDEX('Нормативные затраты по МЗ'!$C$2:$C$132,MATCH(A216&amp;C216,'Нормативные затраты по МЗ'!$A$2:$A$132&amp;'Нормативные затраты по МЗ'!$B$2:$B$132,0))</f>
        <v>141.06</v>
      </c>
      <c r="I216" s="3">
        <f t="shared" si="6"/>
        <v>84636</v>
      </c>
      <c r="J216" s="53">
        <f t="shared" si="7"/>
        <v>600</v>
      </c>
      <c r="K216"/>
    </row>
    <row r="217" spans="1:11" x14ac:dyDescent="0.45">
      <c r="A217" s="83" t="s">
        <v>81</v>
      </c>
      <c r="B217" s="78" t="s">
        <v>1474</v>
      </c>
      <c r="C217" s="78" t="s">
        <v>34</v>
      </c>
      <c r="D217" s="79">
        <v>36</v>
      </c>
      <c r="E217" s="79">
        <v>16</v>
      </c>
      <c r="F217" s="80">
        <v>4</v>
      </c>
      <c r="G217" s="80">
        <v>13</v>
      </c>
      <c r="H217" s="68">
        <f t="array" ref="H217">INDEX('Нормативные затраты по МЗ'!$C$2:$C$132,MATCH(A217&amp;C217,'Нормативные затраты по МЗ'!$A$2:$A$132&amp;'Нормативные затраты по МЗ'!$B$2:$B$132,0))</f>
        <v>141.06</v>
      </c>
      <c r="I217" s="3">
        <f t="shared" si="6"/>
        <v>117361.92</v>
      </c>
      <c r="J217" s="53">
        <f t="shared" si="7"/>
        <v>832</v>
      </c>
      <c r="K217"/>
    </row>
    <row r="218" spans="1:11" x14ac:dyDescent="0.45">
      <c r="A218" s="83" t="s">
        <v>81</v>
      </c>
      <c r="B218" s="78" t="s">
        <v>1475</v>
      </c>
      <c r="C218" s="78" t="s">
        <v>34</v>
      </c>
      <c r="D218" s="79">
        <v>36</v>
      </c>
      <c r="E218" s="79">
        <v>20</v>
      </c>
      <c r="F218" s="80">
        <v>3</v>
      </c>
      <c r="G218" s="80">
        <v>13</v>
      </c>
      <c r="H218" s="68">
        <f t="array" ref="H218">INDEX('Нормативные затраты по МЗ'!$C$2:$C$132,MATCH(A218&amp;C218,'Нормативные затраты по МЗ'!$A$2:$A$132&amp;'Нормативные затраты по МЗ'!$B$2:$B$132,0))</f>
        <v>141.06</v>
      </c>
      <c r="I218" s="3">
        <f t="shared" si="6"/>
        <v>110026.8</v>
      </c>
      <c r="J218" s="53">
        <f t="shared" si="7"/>
        <v>780</v>
      </c>
      <c r="K218"/>
    </row>
    <row r="219" spans="1:11" x14ac:dyDescent="0.45">
      <c r="A219" s="83" t="s">
        <v>81</v>
      </c>
      <c r="B219" s="78" t="s">
        <v>1476</v>
      </c>
      <c r="C219" s="78" t="s">
        <v>34</v>
      </c>
      <c r="D219" s="79">
        <v>36</v>
      </c>
      <c r="E219" s="79">
        <v>16</v>
      </c>
      <c r="F219" s="80">
        <v>4</v>
      </c>
      <c r="G219" s="80">
        <v>14</v>
      </c>
      <c r="H219" s="68">
        <f t="array" ref="H219">INDEX('Нормативные затраты по МЗ'!$C$2:$C$132,MATCH(A219&amp;C219,'Нормативные затраты по МЗ'!$A$2:$A$132&amp;'Нормативные затраты по МЗ'!$B$2:$B$132,0))</f>
        <v>141.06</v>
      </c>
      <c r="I219" s="3">
        <f t="shared" si="6"/>
        <v>126389.75999999999</v>
      </c>
      <c r="J219" s="53">
        <f t="shared" si="7"/>
        <v>896</v>
      </c>
      <c r="K219"/>
    </row>
    <row r="220" spans="1:11" x14ac:dyDescent="0.45">
      <c r="A220" s="83" t="s">
        <v>81</v>
      </c>
      <c r="B220" s="78" t="s">
        <v>1477</v>
      </c>
      <c r="C220" s="78" t="s">
        <v>34</v>
      </c>
      <c r="D220" s="79">
        <v>36</v>
      </c>
      <c r="E220" s="79">
        <v>20</v>
      </c>
      <c r="F220" s="80">
        <v>3</v>
      </c>
      <c r="G220" s="80">
        <v>10</v>
      </c>
      <c r="H220" s="68">
        <f t="array" ref="H220">INDEX('Нормативные затраты по МЗ'!$C$2:$C$132,MATCH(A220&amp;C220,'Нормативные затраты по МЗ'!$A$2:$A$132&amp;'Нормативные затраты по МЗ'!$B$2:$B$132,0))</f>
        <v>141.06</v>
      </c>
      <c r="I220" s="3">
        <f t="shared" si="6"/>
        <v>84636</v>
      </c>
      <c r="J220" s="53">
        <f t="shared" si="7"/>
        <v>600</v>
      </c>
      <c r="K220"/>
    </row>
    <row r="221" spans="1:11" x14ac:dyDescent="0.45">
      <c r="A221" s="83" t="s">
        <v>81</v>
      </c>
      <c r="B221" s="78" t="s">
        <v>1478</v>
      </c>
      <c r="C221" s="78" t="s">
        <v>34</v>
      </c>
      <c r="D221" s="79">
        <v>36</v>
      </c>
      <c r="E221" s="79">
        <v>16</v>
      </c>
      <c r="F221" s="80">
        <v>4</v>
      </c>
      <c r="G221" s="80">
        <v>14</v>
      </c>
      <c r="H221" s="68">
        <f t="array" ref="H221">INDEX('Нормативные затраты по МЗ'!$C$2:$C$132,MATCH(A221&amp;C221,'Нормативные затраты по МЗ'!$A$2:$A$132&amp;'Нормативные затраты по МЗ'!$B$2:$B$132,0))</f>
        <v>141.06</v>
      </c>
      <c r="I221" s="3">
        <f t="shared" si="6"/>
        <v>126389.75999999999</v>
      </c>
      <c r="J221" s="53">
        <f t="shared" si="7"/>
        <v>896</v>
      </c>
      <c r="K221"/>
    </row>
    <row r="222" spans="1:11" x14ac:dyDescent="0.45">
      <c r="A222" s="83" t="s">
        <v>81</v>
      </c>
      <c r="B222" s="78" t="s">
        <v>1479</v>
      </c>
      <c r="C222" s="78" t="s">
        <v>34</v>
      </c>
      <c r="D222" s="79">
        <v>36</v>
      </c>
      <c r="E222" s="79">
        <v>20</v>
      </c>
      <c r="F222" s="80">
        <v>6</v>
      </c>
      <c r="G222" s="80">
        <v>12</v>
      </c>
      <c r="H222" s="68">
        <f t="array" ref="H222">INDEX('Нормативные затраты по МЗ'!$C$2:$C$132,MATCH(A222&amp;C222,'Нормативные затраты по МЗ'!$A$2:$A$132&amp;'Нормативные затраты по МЗ'!$B$2:$B$132,0))</f>
        <v>141.06</v>
      </c>
      <c r="I222" s="3">
        <f t="shared" si="6"/>
        <v>203126.39999999999</v>
      </c>
      <c r="J222" s="53">
        <f t="shared" si="7"/>
        <v>1440</v>
      </c>
      <c r="K222"/>
    </row>
    <row r="223" spans="1:11" x14ac:dyDescent="0.45">
      <c r="A223" s="83" t="s">
        <v>81</v>
      </c>
      <c r="B223" s="78" t="s">
        <v>1480</v>
      </c>
      <c r="C223" s="78" t="s">
        <v>34</v>
      </c>
      <c r="D223" s="79">
        <v>36</v>
      </c>
      <c r="E223" s="79">
        <v>16</v>
      </c>
      <c r="F223" s="80">
        <v>4</v>
      </c>
      <c r="G223" s="80">
        <v>14</v>
      </c>
      <c r="H223" s="68">
        <f t="array" ref="H223">INDEX('Нормативные затраты по МЗ'!$C$2:$C$132,MATCH(A223&amp;C223,'Нормативные затраты по МЗ'!$A$2:$A$132&amp;'Нормативные затраты по МЗ'!$B$2:$B$132,0))</f>
        <v>141.06</v>
      </c>
      <c r="I223" s="3">
        <f t="shared" si="6"/>
        <v>126389.75999999999</v>
      </c>
      <c r="J223" s="53">
        <f t="shared" si="7"/>
        <v>896</v>
      </c>
      <c r="K223"/>
    </row>
    <row r="224" spans="1:11" x14ac:dyDescent="0.45">
      <c r="A224" s="83" t="s">
        <v>81</v>
      </c>
      <c r="B224" s="78" t="s">
        <v>1481</v>
      </c>
      <c r="C224" s="78" t="s">
        <v>34</v>
      </c>
      <c r="D224" s="79">
        <v>36</v>
      </c>
      <c r="E224" s="79">
        <v>20</v>
      </c>
      <c r="F224" s="80">
        <v>6</v>
      </c>
      <c r="G224" s="80">
        <v>10</v>
      </c>
      <c r="H224" s="68">
        <f t="array" ref="H224">INDEX('Нормативные затраты по МЗ'!$C$2:$C$132,MATCH(A224&amp;C224,'Нормативные затраты по МЗ'!$A$2:$A$132&amp;'Нормативные затраты по МЗ'!$B$2:$B$132,0))</f>
        <v>141.06</v>
      </c>
      <c r="I224" s="3">
        <f t="shared" si="6"/>
        <v>169272</v>
      </c>
      <c r="J224" s="53">
        <f t="shared" si="7"/>
        <v>1200</v>
      </c>
      <c r="K224"/>
    </row>
    <row r="225" spans="1:11" x14ac:dyDescent="0.45">
      <c r="A225" s="83" t="s">
        <v>81</v>
      </c>
      <c r="B225" s="78" t="s">
        <v>1482</v>
      </c>
      <c r="C225" s="78" t="s">
        <v>34</v>
      </c>
      <c r="D225" s="79">
        <v>36</v>
      </c>
      <c r="E225" s="79">
        <v>16</v>
      </c>
      <c r="F225" s="80">
        <v>4</v>
      </c>
      <c r="G225" s="80">
        <v>14</v>
      </c>
      <c r="H225" s="68">
        <f t="array" ref="H225">INDEX('Нормативные затраты по МЗ'!$C$2:$C$132,MATCH(A225&amp;C225,'Нормативные затраты по МЗ'!$A$2:$A$132&amp;'Нормативные затраты по МЗ'!$B$2:$B$132,0))</f>
        <v>141.06</v>
      </c>
      <c r="I225" s="3">
        <f t="shared" si="6"/>
        <v>126389.75999999999</v>
      </c>
      <c r="J225" s="53">
        <f t="shared" si="7"/>
        <v>896</v>
      </c>
      <c r="K225"/>
    </row>
    <row r="226" spans="1:11" x14ac:dyDescent="0.45">
      <c r="A226" s="83" t="s">
        <v>81</v>
      </c>
      <c r="B226" s="78" t="s">
        <v>1483</v>
      </c>
      <c r="C226" s="78" t="s">
        <v>34</v>
      </c>
      <c r="D226" s="79">
        <v>36</v>
      </c>
      <c r="E226" s="79">
        <v>20</v>
      </c>
      <c r="F226" s="80">
        <v>6</v>
      </c>
      <c r="G226" s="80">
        <v>11</v>
      </c>
      <c r="H226" s="68">
        <f t="array" ref="H226">INDEX('Нормативные затраты по МЗ'!$C$2:$C$132,MATCH(A226&amp;C226,'Нормативные затраты по МЗ'!$A$2:$A$132&amp;'Нормативные затраты по МЗ'!$B$2:$B$132,0))</f>
        <v>141.06</v>
      </c>
      <c r="I226" s="3">
        <f t="shared" si="6"/>
        <v>186199.2</v>
      </c>
      <c r="J226" s="53">
        <f t="shared" si="7"/>
        <v>1320</v>
      </c>
      <c r="K226"/>
    </row>
    <row r="227" spans="1:11" x14ac:dyDescent="0.45">
      <c r="A227" s="83" t="s">
        <v>81</v>
      </c>
      <c r="B227" s="78" t="s">
        <v>1484</v>
      </c>
      <c r="C227" s="78" t="s">
        <v>34</v>
      </c>
      <c r="D227" s="79">
        <v>36</v>
      </c>
      <c r="E227" s="79">
        <v>16</v>
      </c>
      <c r="F227" s="80">
        <v>4</v>
      </c>
      <c r="G227" s="80">
        <v>14</v>
      </c>
      <c r="H227" s="68">
        <f t="array" ref="H227">INDEX('Нормативные затраты по МЗ'!$C$2:$C$132,MATCH(A227&amp;C227,'Нормативные затраты по МЗ'!$A$2:$A$132&amp;'Нормативные затраты по МЗ'!$B$2:$B$132,0))</f>
        <v>141.06</v>
      </c>
      <c r="I227" s="3">
        <f t="shared" si="6"/>
        <v>126389.75999999999</v>
      </c>
      <c r="J227" s="53">
        <f t="shared" si="7"/>
        <v>896</v>
      </c>
      <c r="K227"/>
    </row>
    <row r="228" spans="1:11" x14ac:dyDescent="0.45">
      <c r="A228" s="83" t="s">
        <v>81</v>
      </c>
      <c r="B228" s="78" t="s">
        <v>1485</v>
      </c>
      <c r="C228" s="78" t="s">
        <v>34</v>
      </c>
      <c r="D228" s="79">
        <v>36</v>
      </c>
      <c r="E228" s="79">
        <v>20</v>
      </c>
      <c r="F228" s="80">
        <v>2</v>
      </c>
      <c r="G228" s="80">
        <v>15</v>
      </c>
      <c r="H228" s="68">
        <f t="array" ref="H228">INDEX('Нормативные затраты по МЗ'!$C$2:$C$132,MATCH(A228&amp;C228,'Нормативные затраты по МЗ'!$A$2:$A$132&amp;'Нормативные затраты по МЗ'!$B$2:$B$132,0))</f>
        <v>141.06</v>
      </c>
      <c r="I228" s="3">
        <f t="shared" si="6"/>
        <v>84636</v>
      </c>
      <c r="J228" s="53">
        <f t="shared" si="7"/>
        <v>600</v>
      </c>
      <c r="K228"/>
    </row>
    <row r="229" spans="1:11" x14ac:dyDescent="0.45">
      <c r="A229" s="83" t="s">
        <v>81</v>
      </c>
      <c r="B229" s="78" t="s">
        <v>1486</v>
      </c>
      <c r="C229" s="78" t="s">
        <v>34</v>
      </c>
      <c r="D229" s="79">
        <v>36</v>
      </c>
      <c r="E229" s="79">
        <v>16</v>
      </c>
      <c r="F229" s="80">
        <v>4</v>
      </c>
      <c r="G229" s="80">
        <v>14</v>
      </c>
      <c r="H229" s="68">
        <f t="array" ref="H229">INDEX('Нормативные затраты по МЗ'!$C$2:$C$132,MATCH(A229&amp;C229,'Нормативные затраты по МЗ'!$A$2:$A$132&amp;'Нормативные затраты по МЗ'!$B$2:$B$132,0))</f>
        <v>141.06</v>
      </c>
      <c r="I229" s="3">
        <f t="shared" si="6"/>
        <v>126389.75999999999</v>
      </c>
      <c r="J229" s="53">
        <f t="shared" si="7"/>
        <v>896</v>
      </c>
      <c r="K229"/>
    </row>
    <row r="230" spans="1:11" x14ac:dyDescent="0.45">
      <c r="A230" s="83" t="s">
        <v>81</v>
      </c>
      <c r="B230" s="78" t="s">
        <v>1487</v>
      </c>
      <c r="C230" s="78" t="s">
        <v>34</v>
      </c>
      <c r="D230" s="79">
        <v>36</v>
      </c>
      <c r="E230" s="79">
        <v>20</v>
      </c>
      <c r="F230" s="80">
        <v>4</v>
      </c>
      <c r="G230" s="80">
        <v>12</v>
      </c>
      <c r="H230" s="68">
        <f t="array" ref="H230">INDEX('Нормативные затраты по МЗ'!$C$2:$C$132,MATCH(A230&amp;C230,'Нормативные затраты по МЗ'!$A$2:$A$132&amp;'Нормативные затраты по МЗ'!$B$2:$B$132,0))</f>
        <v>141.06</v>
      </c>
      <c r="I230" s="3">
        <f t="shared" si="6"/>
        <v>135417.60000000001</v>
      </c>
      <c r="J230" s="53">
        <f t="shared" si="7"/>
        <v>960</v>
      </c>
      <c r="K230"/>
    </row>
    <row r="231" spans="1:11" x14ac:dyDescent="0.45">
      <c r="A231" s="83" t="s">
        <v>81</v>
      </c>
      <c r="B231" s="78" t="s">
        <v>1488</v>
      </c>
      <c r="C231" s="78" t="s">
        <v>34</v>
      </c>
      <c r="D231" s="79">
        <v>36</v>
      </c>
      <c r="E231" s="79">
        <v>16</v>
      </c>
      <c r="F231" s="80">
        <v>4</v>
      </c>
      <c r="G231" s="80">
        <v>14</v>
      </c>
      <c r="H231" s="68">
        <f t="array" ref="H231">INDEX('Нормативные затраты по МЗ'!$C$2:$C$132,MATCH(A231&amp;C231,'Нормативные затраты по МЗ'!$A$2:$A$132&amp;'Нормативные затраты по МЗ'!$B$2:$B$132,0))</f>
        <v>141.06</v>
      </c>
      <c r="I231" s="3">
        <f t="shared" si="6"/>
        <v>126389.75999999999</v>
      </c>
      <c r="J231" s="53">
        <f t="shared" si="7"/>
        <v>896</v>
      </c>
      <c r="K231"/>
    </row>
    <row r="232" spans="1:11" x14ac:dyDescent="0.45">
      <c r="A232" s="83" t="s">
        <v>81</v>
      </c>
      <c r="B232" s="78" t="s">
        <v>1489</v>
      </c>
      <c r="C232" s="78" t="s">
        <v>34</v>
      </c>
      <c r="D232" s="79">
        <v>36</v>
      </c>
      <c r="E232" s="79">
        <v>20</v>
      </c>
      <c r="F232" s="80">
        <v>6</v>
      </c>
      <c r="G232" s="80">
        <v>12</v>
      </c>
      <c r="H232" s="68">
        <f t="array" ref="H232">INDEX('Нормативные затраты по МЗ'!$C$2:$C$132,MATCH(A232&amp;C232,'Нормативные затраты по МЗ'!$A$2:$A$132&amp;'Нормативные затраты по МЗ'!$B$2:$B$132,0))</f>
        <v>141.06</v>
      </c>
      <c r="I232" s="3">
        <f t="shared" si="6"/>
        <v>203126.39999999999</v>
      </c>
      <c r="J232" s="53">
        <f t="shared" si="7"/>
        <v>1440</v>
      </c>
      <c r="K232"/>
    </row>
    <row r="233" spans="1:11" x14ac:dyDescent="0.45">
      <c r="A233" s="83" t="s">
        <v>81</v>
      </c>
      <c r="B233" s="78" t="s">
        <v>1490</v>
      </c>
      <c r="C233" s="78" t="s">
        <v>34</v>
      </c>
      <c r="D233" s="79">
        <v>36</v>
      </c>
      <c r="E233" s="79">
        <v>16</v>
      </c>
      <c r="F233" s="80">
        <v>4</v>
      </c>
      <c r="G233" s="80">
        <v>14</v>
      </c>
      <c r="H233" s="68">
        <f t="array" ref="H233">INDEX('Нормативные затраты по МЗ'!$C$2:$C$132,MATCH(A233&amp;C233,'Нормативные затраты по МЗ'!$A$2:$A$132&amp;'Нормативные затраты по МЗ'!$B$2:$B$132,0))</f>
        <v>141.06</v>
      </c>
      <c r="I233" s="3">
        <f t="shared" si="6"/>
        <v>126389.75999999999</v>
      </c>
      <c r="J233" s="53">
        <f t="shared" si="7"/>
        <v>896</v>
      </c>
      <c r="K233"/>
    </row>
    <row r="234" spans="1:11" x14ac:dyDescent="0.45">
      <c r="A234" s="83" t="s">
        <v>81</v>
      </c>
      <c r="B234" s="78" t="s">
        <v>1491</v>
      </c>
      <c r="C234" s="78" t="s">
        <v>34</v>
      </c>
      <c r="D234" s="79">
        <v>36</v>
      </c>
      <c r="E234" s="79">
        <v>20</v>
      </c>
      <c r="F234" s="80">
        <v>3</v>
      </c>
      <c r="G234" s="80">
        <v>10</v>
      </c>
      <c r="H234" s="68">
        <f t="array" ref="H234">INDEX('Нормативные затраты по МЗ'!$C$2:$C$132,MATCH(A234&amp;C234,'Нормативные затраты по МЗ'!$A$2:$A$132&amp;'Нормативные затраты по МЗ'!$B$2:$B$132,0))</f>
        <v>141.06</v>
      </c>
      <c r="I234" s="3">
        <f t="shared" si="6"/>
        <v>84636</v>
      </c>
      <c r="J234" s="53">
        <f t="shared" si="7"/>
        <v>600</v>
      </c>
      <c r="K234"/>
    </row>
    <row r="235" spans="1:11" x14ac:dyDescent="0.45">
      <c r="A235" s="83" t="s">
        <v>81</v>
      </c>
      <c r="B235" s="78" t="s">
        <v>1492</v>
      </c>
      <c r="C235" s="78" t="s">
        <v>34</v>
      </c>
      <c r="D235" s="79">
        <v>36</v>
      </c>
      <c r="E235" s="79">
        <v>16</v>
      </c>
      <c r="F235" s="80">
        <v>4</v>
      </c>
      <c r="G235" s="80">
        <v>14</v>
      </c>
      <c r="H235" s="68">
        <f t="array" ref="H235">INDEX('Нормативные затраты по МЗ'!$C$2:$C$132,MATCH(A235&amp;C235,'Нормативные затраты по МЗ'!$A$2:$A$132&amp;'Нормативные затраты по МЗ'!$B$2:$B$132,0))</f>
        <v>141.06</v>
      </c>
      <c r="I235" s="3">
        <f t="shared" si="6"/>
        <v>126389.75999999999</v>
      </c>
      <c r="J235" s="53">
        <f t="shared" si="7"/>
        <v>896</v>
      </c>
      <c r="K235"/>
    </row>
    <row r="236" spans="1:11" x14ac:dyDescent="0.45">
      <c r="A236" s="83" t="s">
        <v>81</v>
      </c>
      <c r="B236" s="78" t="s">
        <v>1493</v>
      </c>
      <c r="C236" s="78" t="s">
        <v>34</v>
      </c>
      <c r="D236" s="79">
        <v>36</v>
      </c>
      <c r="E236" s="79">
        <v>20</v>
      </c>
      <c r="F236" s="80">
        <v>3</v>
      </c>
      <c r="G236" s="80">
        <v>15</v>
      </c>
      <c r="H236" s="68">
        <f t="array" ref="H236">INDEX('Нормативные затраты по МЗ'!$C$2:$C$132,MATCH(A236&amp;C236,'Нормативные затраты по МЗ'!$A$2:$A$132&amp;'Нормативные затраты по МЗ'!$B$2:$B$132,0))</f>
        <v>141.06</v>
      </c>
      <c r="I236" s="3">
        <f t="shared" si="6"/>
        <v>126954</v>
      </c>
      <c r="J236" s="53">
        <f t="shared" si="7"/>
        <v>900</v>
      </c>
      <c r="K236"/>
    </row>
    <row r="237" spans="1:11" x14ac:dyDescent="0.45">
      <c r="A237" s="83" t="s">
        <v>81</v>
      </c>
      <c r="B237" s="78" t="s">
        <v>1494</v>
      </c>
      <c r="C237" s="78" t="s">
        <v>34</v>
      </c>
      <c r="D237" s="79">
        <v>36</v>
      </c>
      <c r="E237" s="79">
        <v>16</v>
      </c>
      <c r="F237" s="80">
        <v>4</v>
      </c>
      <c r="G237" s="80">
        <v>14</v>
      </c>
      <c r="H237" s="68">
        <f t="array" ref="H237">INDEX('Нормативные затраты по МЗ'!$C$2:$C$132,MATCH(A237&amp;C237,'Нормативные затраты по МЗ'!$A$2:$A$132&amp;'Нормативные затраты по МЗ'!$B$2:$B$132,0))</f>
        <v>141.06</v>
      </c>
      <c r="I237" s="3">
        <f t="shared" si="6"/>
        <v>126389.75999999999</v>
      </c>
      <c r="J237" s="53">
        <f t="shared" si="7"/>
        <v>896</v>
      </c>
      <c r="K237"/>
    </row>
    <row r="238" spans="1:11" x14ac:dyDescent="0.45">
      <c r="A238" s="83" t="s">
        <v>81</v>
      </c>
      <c r="B238" s="78" t="s">
        <v>1495</v>
      </c>
      <c r="C238" s="78" t="s">
        <v>34</v>
      </c>
      <c r="D238" s="79">
        <v>36</v>
      </c>
      <c r="E238" s="79">
        <v>20</v>
      </c>
      <c r="F238" s="80">
        <v>3</v>
      </c>
      <c r="G238" s="80">
        <v>15</v>
      </c>
      <c r="H238" s="68">
        <f t="array" ref="H238">INDEX('Нормативные затраты по МЗ'!$C$2:$C$132,MATCH(A238&amp;C238,'Нормативные затраты по МЗ'!$A$2:$A$132&amp;'Нормативные затраты по МЗ'!$B$2:$B$132,0))</f>
        <v>141.06</v>
      </c>
      <c r="I238" s="3">
        <f t="shared" si="6"/>
        <v>126954</v>
      </c>
      <c r="J238" s="53">
        <f t="shared" si="7"/>
        <v>900</v>
      </c>
      <c r="K238"/>
    </row>
    <row r="239" spans="1:11" x14ac:dyDescent="0.45">
      <c r="A239" s="83" t="s">
        <v>81</v>
      </c>
      <c r="B239" s="78" t="s">
        <v>1496</v>
      </c>
      <c r="C239" s="78" t="s">
        <v>34</v>
      </c>
      <c r="D239" s="79">
        <v>36</v>
      </c>
      <c r="E239" s="79">
        <v>16</v>
      </c>
      <c r="F239" s="80">
        <v>4</v>
      </c>
      <c r="G239" s="80">
        <v>14</v>
      </c>
      <c r="H239" s="68">
        <f t="array" ref="H239">INDEX('Нормативные затраты по МЗ'!$C$2:$C$132,MATCH(A239&amp;C239,'Нормативные затраты по МЗ'!$A$2:$A$132&amp;'Нормативные затраты по МЗ'!$B$2:$B$132,0))</f>
        <v>141.06</v>
      </c>
      <c r="I239" s="3">
        <f t="shared" si="6"/>
        <v>126389.75999999999</v>
      </c>
      <c r="J239" s="53">
        <f t="shared" si="7"/>
        <v>896</v>
      </c>
      <c r="K239"/>
    </row>
    <row r="240" spans="1:11" x14ac:dyDescent="0.45">
      <c r="A240" s="83" t="s">
        <v>81</v>
      </c>
      <c r="B240" s="78" t="s">
        <v>1497</v>
      </c>
      <c r="C240" s="78" t="s">
        <v>34</v>
      </c>
      <c r="D240" s="79">
        <v>36</v>
      </c>
      <c r="E240" s="79">
        <v>20</v>
      </c>
      <c r="F240" s="80">
        <v>6</v>
      </c>
      <c r="G240" s="80">
        <v>15</v>
      </c>
      <c r="H240" s="68">
        <f t="array" ref="H240">INDEX('Нормативные затраты по МЗ'!$C$2:$C$132,MATCH(A240&amp;C240,'Нормативные затраты по МЗ'!$A$2:$A$132&amp;'Нормативные затраты по МЗ'!$B$2:$B$132,0))</f>
        <v>141.06</v>
      </c>
      <c r="I240" s="3">
        <f t="shared" si="6"/>
        <v>253908</v>
      </c>
      <c r="J240" s="53">
        <f t="shared" si="7"/>
        <v>1800</v>
      </c>
      <c r="K240"/>
    </row>
    <row r="241" spans="1:11" x14ac:dyDescent="0.45">
      <c r="A241" s="83" t="s">
        <v>81</v>
      </c>
      <c r="B241" s="78" t="s">
        <v>1498</v>
      </c>
      <c r="C241" s="78" t="s">
        <v>34</v>
      </c>
      <c r="D241" s="79">
        <v>36</v>
      </c>
      <c r="E241" s="79">
        <v>16</v>
      </c>
      <c r="F241" s="80">
        <v>4</v>
      </c>
      <c r="G241" s="80">
        <v>14</v>
      </c>
      <c r="H241" s="68">
        <f t="array" ref="H241">INDEX('Нормативные затраты по МЗ'!$C$2:$C$132,MATCH(A241&amp;C241,'Нормативные затраты по МЗ'!$A$2:$A$132&amp;'Нормативные затраты по МЗ'!$B$2:$B$132,0))</f>
        <v>141.06</v>
      </c>
      <c r="I241" s="3">
        <f t="shared" si="6"/>
        <v>126389.75999999999</v>
      </c>
      <c r="J241" s="53">
        <f t="shared" si="7"/>
        <v>896</v>
      </c>
      <c r="K241"/>
    </row>
    <row r="242" spans="1:11" x14ac:dyDescent="0.45">
      <c r="A242" s="83" t="s">
        <v>81</v>
      </c>
      <c r="B242" s="78" t="s">
        <v>1499</v>
      </c>
      <c r="C242" s="78" t="s">
        <v>34</v>
      </c>
      <c r="D242" s="79">
        <v>36</v>
      </c>
      <c r="E242" s="79">
        <v>20</v>
      </c>
      <c r="F242" s="80">
        <v>4</v>
      </c>
      <c r="G242" s="80">
        <v>12</v>
      </c>
      <c r="H242" s="68">
        <f t="array" ref="H242">INDEX('Нормативные затраты по МЗ'!$C$2:$C$132,MATCH(A242&amp;C242,'Нормативные затраты по МЗ'!$A$2:$A$132&amp;'Нормативные затраты по МЗ'!$B$2:$B$132,0))</f>
        <v>141.06</v>
      </c>
      <c r="I242" s="3">
        <f t="shared" si="6"/>
        <v>135417.60000000001</v>
      </c>
      <c r="J242" s="53">
        <f t="shared" si="7"/>
        <v>960</v>
      </c>
      <c r="K242"/>
    </row>
    <row r="243" spans="1:11" x14ac:dyDescent="0.45">
      <c r="A243" s="83" t="s">
        <v>81</v>
      </c>
      <c r="B243" s="78" t="s">
        <v>1500</v>
      </c>
      <c r="C243" s="78" t="s">
        <v>34</v>
      </c>
      <c r="D243" s="79">
        <v>36</v>
      </c>
      <c r="E243" s="79">
        <v>16</v>
      </c>
      <c r="F243" s="80">
        <v>4</v>
      </c>
      <c r="G243" s="80">
        <v>14</v>
      </c>
      <c r="H243" s="68">
        <f t="array" ref="H243">INDEX('Нормативные затраты по МЗ'!$C$2:$C$132,MATCH(A243&amp;C243,'Нормативные затраты по МЗ'!$A$2:$A$132&amp;'Нормативные затраты по МЗ'!$B$2:$B$132,0))</f>
        <v>141.06</v>
      </c>
      <c r="I243" s="3">
        <f t="shared" si="6"/>
        <v>126389.75999999999</v>
      </c>
      <c r="J243" s="53">
        <f t="shared" si="7"/>
        <v>896</v>
      </c>
      <c r="K243"/>
    </row>
    <row r="244" spans="1:11" x14ac:dyDescent="0.45">
      <c r="A244" s="83" t="s">
        <v>81</v>
      </c>
      <c r="B244" s="78" t="s">
        <v>1501</v>
      </c>
      <c r="C244" s="78" t="s">
        <v>34</v>
      </c>
      <c r="D244" s="79">
        <v>36</v>
      </c>
      <c r="E244" s="79">
        <v>20</v>
      </c>
      <c r="F244" s="80">
        <v>6</v>
      </c>
      <c r="G244" s="80">
        <v>12</v>
      </c>
      <c r="H244" s="68">
        <f t="array" ref="H244">INDEX('Нормативные затраты по МЗ'!$C$2:$C$132,MATCH(A244&amp;C244,'Нормативные затраты по МЗ'!$A$2:$A$132&amp;'Нормативные затраты по МЗ'!$B$2:$B$132,0))</f>
        <v>141.06</v>
      </c>
      <c r="I244" s="3">
        <f t="shared" si="6"/>
        <v>203126.39999999999</v>
      </c>
      <c r="J244" s="53">
        <f t="shared" si="7"/>
        <v>1440</v>
      </c>
      <c r="K244"/>
    </row>
    <row r="245" spans="1:11" x14ac:dyDescent="0.45">
      <c r="A245" s="83" t="s">
        <v>81</v>
      </c>
      <c r="B245" s="78" t="s">
        <v>1502</v>
      </c>
      <c r="C245" s="78" t="s">
        <v>34</v>
      </c>
      <c r="D245" s="79">
        <v>36</v>
      </c>
      <c r="E245" s="79">
        <v>16</v>
      </c>
      <c r="F245" s="80">
        <v>4</v>
      </c>
      <c r="G245" s="80">
        <v>14</v>
      </c>
      <c r="H245" s="68">
        <f t="array" ref="H245">INDEX('Нормативные затраты по МЗ'!$C$2:$C$132,MATCH(A245&amp;C245,'Нормативные затраты по МЗ'!$A$2:$A$132&amp;'Нормативные затраты по МЗ'!$B$2:$B$132,0))</f>
        <v>141.06</v>
      </c>
      <c r="I245" s="3">
        <f t="shared" si="6"/>
        <v>126389.75999999999</v>
      </c>
      <c r="J245" s="53">
        <f t="shared" si="7"/>
        <v>896</v>
      </c>
      <c r="K245"/>
    </row>
    <row r="246" spans="1:11" x14ac:dyDescent="0.45">
      <c r="A246" s="83" t="s">
        <v>81</v>
      </c>
      <c r="B246" s="78" t="s">
        <v>1503</v>
      </c>
      <c r="C246" s="78" t="s">
        <v>34</v>
      </c>
      <c r="D246" s="79">
        <v>36</v>
      </c>
      <c r="E246" s="79">
        <v>20</v>
      </c>
      <c r="F246" s="80">
        <v>4</v>
      </c>
      <c r="G246" s="80">
        <v>12</v>
      </c>
      <c r="H246" s="68">
        <f t="array" ref="H246">INDEX('Нормативные затраты по МЗ'!$C$2:$C$132,MATCH(A246&amp;C246,'Нормативные затраты по МЗ'!$A$2:$A$132&amp;'Нормативные затраты по МЗ'!$B$2:$B$132,0))</f>
        <v>141.06</v>
      </c>
      <c r="I246" s="3">
        <f t="shared" si="6"/>
        <v>135417.60000000001</v>
      </c>
      <c r="J246" s="53">
        <f t="shared" si="7"/>
        <v>960</v>
      </c>
      <c r="K246"/>
    </row>
    <row r="247" spans="1:11" x14ac:dyDescent="0.45">
      <c r="A247" s="83" t="s">
        <v>81</v>
      </c>
      <c r="B247" s="78" t="s">
        <v>1504</v>
      </c>
      <c r="C247" s="78" t="s">
        <v>34</v>
      </c>
      <c r="D247" s="79">
        <v>36</v>
      </c>
      <c r="E247" s="79">
        <v>16</v>
      </c>
      <c r="F247" s="80">
        <v>4</v>
      </c>
      <c r="G247" s="80">
        <v>14</v>
      </c>
      <c r="H247" s="68">
        <f t="array" ref="H247">INDEX('Нормативные затраты по МЗ'!$C$2:$C$132,MATCH(A247&amp;C247,'Нормативные затраты по МЗ'!$A$2:$A$132&amp;'Нормативные затраты по МЗ'!$B$2:$B$132,0))</f>
        <v>141.06</v>
      </c>
      <c r="I247" s="3">
        <f t="shared" si="6"/>
        <v>126389.75999999999</v>
      </c>
      <c r="J247" s="53">
        <f t="shared" si="7"/>
        <v>896</v>
      </c>
      <c r="K247"/>
    </row>
    <row r="248" spans="1:11" x14ac:dyDescent="0.45">
      <c r="A248" s="83" t="s">
        <v>81</v>
      </c>
      <c r="B248" s="78" t="s">
        <v>1505</v>
      </c>
      <c r="C248" s="78" t="s">
        <v>34</v>
      </c>
      <c r="D248" s="79">
        <v>36</v>
      </c>
      <c r="E248" s="79">
        <v>20</v>
      </c>
      <c r="F248" s="80">
        <v>4</v>
      </c>
      <c r="G248" s="80">
        <v>12</v>
      </c>
      <c r="H248" s="68">
        <f t="array" ref="H248">INDEX('Нормативные затраты по МЗ'!$C$2:$C$132,MATCH(A248&amp;C248,'Нормативные затраты по МЗ'!$A$2:$A$132&amp;'Нормативные затраты по МЗ'!$B$2:$B$132,0))</f>
        <v>141.06</v>
      </c>
      <c r="I248" s="3">
        <f t="shared" si="6"/>
        <v>135417.60000000001</v>
      </c>
      <c r="J248" s="53">
        <f t="shared" si="7"/>
        <v>960</v>
      </c>
      <c r="K248"/>
    </row>
    <row r="249" spans="1:11" x14ac:dyDescent="0.45">
      <c r="A249" s="83" t="s">
        <v>81</v>
      </c>
      <c r="B249" s="78" t="s">
        <v>1506</v>
      </c>
      <c r="C249" s="78" t="s">
        <v>34</v>
      </c>
      <c r="D249" s="79">
        <v>36</v>
      </c>
      <c r="E249" s="79">
        <v>16</v>
      </c>
      <c r="F249" s="80">
        <v>4</v>
      </c>
      <c r="G249" s="80">
        <v>14</v>
      </c>
      <c r="H249" s="68">
        <f t="array" ref="H249">INDEX('Нормативные затраты по МЗ'!$C$2:$C$132,MATCH(A249&amp;C249,'Нормативные затраты по МЗ'!$A$2:$A$132&amp;'Нормативные затраты по МЗ'!$B$2:$B$132,0))</f>
        <v>141.06</v>
      </c>
      <c r="I249" s="3">
        <f t="shared" si="6"/>
        <v>126389.75999999999</v>
      </c>
      <c r="J249" s="53">
        <f t="shared" si="7"/>
        <v>896</v>
      </c>
      <c r="K249"/>
    </row>
    <row r="250" spans="1:11" x14ac:dyDescent="0.45">
      <c r="A250" s="83" t="s">
        <v>81</v>
      </c>
      <c r="B250" s="78" t="s">
        <v>1507</v>
      </c>
      <c r="C250" s="78" t="s">
        <v>34</v>
      </c>
      <c r="D250" s="79">
        <v>36</v>
      </c>
      <c r="E250" s="79">
        <v>20</v>
      </c>
      <c r="F250" s="80">
        <v>4</v>
      </c>
      <c r="G250" s="80">
        <v>12</v>
      </c>
      <c r="H250" s="68">
        <f t="array" ref="H250">INDEX('Нормативные затраты по МЗ'!$C$2:$C$132,MATCH(A250&amp;C250,'Нормативные затраты по МЗ'!$A$2:$A$132&amp;'Нормативные затраты по МЗ'!$B$2:$B$132,0))</f>
        <v>141.06</v>
      </c>
      <c r="I250" s="3">
        <f t="shared" si="6"/>
        <v>135417.60000000001</v>
      </c>
      <c r="J250" s="53">
        <f t="shared" si="7"/>
        <v>960</v>
      </c>
      <c r="K250"/>
    </row>
    <row r="251" spans="1:11" x14ac:dyDescent="0.45">
      <c r="A251" s="83" t="s">
        <v>81</v>
      </c>
      <c r="B251" s="78" t="s">
        <v>1508</v>
      </c>
      <c r="C251" s="78" t="s">
        <v>34</v>
      </c>
      <c r="D251" s="79">
        <v>36</v>
      </c>
      <c r="E251" s="79">
        <v>16</v>
      </c>
      <c r="F251" s="80">
        <v>4</v>
      </c>
      <c r="G251" s="80">
        <v>14</v>
      </c>
      <c r="H251" s="68">
        <f t="array" ref="H251">INDEX('Нормативные затраты по МЗ'!$C$2:$C$132,MATCH(A251&amp;C251,'Нормативные затраты по МЗ'!$A$2:$A$132&amp;'Нормативные затраты по МЗ'!$B$2:$B$132,0))</f>
        <v>141.06</v>
      </c>
      <c r="I251" s="3">
        <f t="shared" si="6"/>
        <v>126389.75999999999</v>
      </c>
      <c r="J251" s="53">
        <f t="shared" si="7"/>
        <v>896</v>
      </c>
      <c r="K251"/>
    </row>
    <row r="252" spans="1:11" x14ac:dyDescent="0.45">
      <c r="A252" s="83" t="s">
        <v>81</v>
      </c>
      <c r="B252" s="78" t="s">
        <v>1509</v>
      </c>
      <c r="C252" s="78" t="s">
        <v>34</v>
      </c>
      <c r="D252" s="79">
        <v>36</v>
      </c>
      <c r="E252" s="79">
        <v>20</v>
      </c>
      <c r="F252" s="80">
        <v>6</v>
      </c>
      <c r="G252" s="80">
        <v>12</v>
      </c>
      <c r="H252" s="68">
        <f t="array" ref="H252">INDEX('Нормативные затраты по МЗ'!$C$2:$C$132,MATCH(A252&amp;C252,'Нормативные затраты по МЗ'!$A$2:$A$132&amp;'Нормативные затраты по МЗ'!$B$2:$B$132,0))</f>
        <v>141.06</v>
      </c>
      <c r="I252" s="3">
        <f t="shared" si="6"/>
        <v>203126.39999999999</v>
      </c>
      <c r="J252" s="53">
        <f t="shared" si="7"/>
        <v>1440</v>
      </c>
      <c r="K252"/>
    </row>
    <row r="253" spans="1:11" x14ac:dyDescent="0.45">
      <c r="A253" s="83" t="s">
        <v>81</v>
      </c>
      <c r="B253" s="78" t="s">
        <v>1510</v>
      </c>
      <c r="C253" s="78" t="s">
        <v>34</v>
      </c>
      <c r="D253" s="79">
        <v>36</v>
      </c>
      <c r="E253" s="79">
        <v>16</v>
      </c>
      <c r="F253" s="80">
        <v>4</v>
      </c>
      <c r="G253" s="80">
        <v>14</v>
      </c>
      <c r="H253" s="68">
        <f t="array" ref="H253">INDEX('Нормативные затраты по МЗ'!$C$2:$C$132,MATCH(A253&amp;C253,'Нормативные затраты по МЗ'!$A$2:$A$132&amp;'Нормативные затраты по МЗ'!$B$2:$B$132,0))</f>
        <v>141.06</v>
      </c>
      <c r="I253" s="3">
        <f t="shared" si="6"/>
        <v>126389.75999999999</v>
      </c>
      <c r="J253" s="53">
        <f t="shared" si="7"/>
        <v>896</v>
      </c>
      <c r="K253"/>
    </row>
    <row r="254" spans="1:11" x14ac:dyDescent="0.45">
      <c r="A254" s="83" t="s">
        <v>81</v>
      </c>
      <c r="B254" s="78" t="s">
        <v>1511</v>
      </c>
      <c r="C254" s="78" t="s">
        <v>34</v>
      </c>
      <c r="D254" s="79">
        <v>36</v>
      </c>
      <c r="E254" s="79">
        <v>20</v>
      </c>
      <c r="F254" s="80">
        <v>6</v>
      </c>
      <c r="G254" s="80">
        <v>12</v>
      </c>
      <c r="H254" s="68">
        <f t="array" ref="H254">INDEX('Нормативные затраты по МЗ'!$C$2:$C$132,MATCH(A254&amp;C254,'Нормативные затраты по МЗ'!$A$2:$A$132&amp;'Нормативные затраты по МЗ'!$B$2:$B$132,0))</f>
        <v>141.06</v>
      </c>
      <c r="I254" s="3">
        <f t="shared" si="6"/>
        <v>203126.39999999999</v>
      </c>
      <c r="J254" s="53">
        <f t="shared" si="7"/>
        <v>1440</v>
      </c>
      <c r="K254"/>
    </row>
    <row r="255" spans="1:11" x14ac:dyDescent="0.45">
      <c r="A255" s="83" t="s">
        <v>81</v>
      </c>
      <c r="B255" s="78" t="s">
        <v>1512</v>
      </c>
      <c r="C255" s="78" t="s">
        <v>34</v>
      </c>
      <c r="D255" s="79">
        <v>36</v>
      </c>
      <c r="E255" s="79">
        <v>16</v>
      </c>
      <c r="F255" s="80">
        <v>4</v>
      </c>
      <c r="G255" s="80">
        <v>14</v>
      </c>
      <c r="H255" s="68">
        <f t="array" ref="H255">INDEX('Нормативные затраты по МЗ'!$C$2:$C$132,MATCH(A255&amp;C255,'Нормативные затраты по МЗ'!$A$2:$A$132&amp;'Нормативные затраты по МЗ'!$B$2:$B$132,0))</f>
        <v>141.06</v>
      </c>
      <c r="I255" s="3">
        <f t="shared" si="6"/>
        <v>126389.75999999999</v>
      </c>
      <c r="J255" s="53">
        <f t="shared" si="7"/>
        <v>896</v>
      </c>
      <c r="K255"/>
    </row>
    <row r="256" spans="1:11" x14ac:dyDescent="0.45">
      <c r="A256" s="83" t="s">
        <v>81</v>
      </c>
      <c r="B256" s="78" t="s">
        <v>1513</v>
      </c>
      <c r="C256" s="78" t="s">
        <v>34</v>
      </c>
      <c r="D256" s="79">
        <v>36</v>
      </c>
      <c r="E256" s="79">
        <v>20</v>
      </c>
      <c r="F256" s="80">
        <v>6</v>
      </c>
      <c r="G256" s="80">
        <v>12</v>
      </c>
      <c r="H256" s="68">
        <f t="array" ref="H256">INDEX('Нормативные затраты по МЗ'!$C$2:$C$132,MATCH(A256&amp;C256,'Нормативные затраты по МЗ'!$A$2:$A$132&amp;'Нормативные затраты по МЗ'!$B$2:$B$132,0))</f>
        <v>141.06</v>
      </c>
      <c r="I256" s="3">
        <f t="shared" si="6"/>
        <v>203126.39999999999</v>
      </c>
      <c r="J256" s="53">
        <f t="shared" si="7"/>
        <v>1440</v>
      </c>
      <c r="K256"/>
    </row>
    <row r="257" spans="1:11" x14ac:dyDescent="0.45">
      <c r="A257" s="83" t="s">
        <v>81</v>
      </c>
      <c r="B257" s="78" t="s">
        <v>1514</v>
      </c>
      <c r="C257" s="78" t="s">
        <v>34</v>
      </c>
      <c r="D257" s="79">
        <v>36</v>
      </c>
      <c r="E257" s="79">
        <v>16</v>
      </c>
      <c r="F257" s="80">
        <v>4</v>
      </c>
      <c r="G257" s="80">
        <v>14</v>
      </c>
      <c r="H257" s="68">
        <f t="array" ref="H257">INDEX('Нормативные затраты по МЗ'!$C$2:$C$132,MATCH(A257&amp;C257,'Нормативные затраты по МЗ'!$A$2:$A$132&amp;'Нормативные затраты по МЗ'!$B$2:$B$132,0))</f>
        <v>141.06</v>
      </c>
      <c r="I257" s="3">
        <f t="shared" si="6"/>
        <v>126389.75999999999</v>
      </c>
      <c r="J257" s="53">
        <f t="shared" si="7"/>
        <v>896</v>
      </c>
      <c r="K257"/>
    </row>
    <row r="258" spans="1:11" x14ac:dyDescent="0.45">
      <c r="A258" s="83" t="s">
        <v>81</v>
      </c>
      <c r="B258" s="78" t="s">
        <v>1515</v>
      </c>
      <c r="C258" s="78" t="s">
        <v>34</v>
      </c>
      <c r="D258" s="79">
        <v>36</v>
      </c>
      <c r="E258" s="79">
        <v>20</v>
      </c>
      <c r="F258" s="80">
        <v>4</v>
      </c>
      <c r="G258" s="80">
        <v>15</v>
      </c>
      <c r="H258" s="68">
        <f t="array" ref="H258">INDEX('Нормативные затраты по МЗ'!$C$2:$C$132,MATCH(A258&amp;C258,'Нормативные затраты по МЗ'!$A$2:$A$132&amp;'Нормативные затраты по МЗ'!$B$2:$B$132,0))</f>
        <v>141.06</v>
      </c>
      <c r="I258" s="3">
        <f t="shared" ref="I258:I321" si="8">E258*F258*G258*H258</f>
        <v>169272</v>
      </c>
      <c r="J258" s="53">
        <f t="shared" ref="J258:J321" si="9">E258*F258*G258</f>
        <v>1200</v>
      </c>
      <c r="K258"/>
    </row>
    <row r="259" spans="1:11" x14ac:dyDescent="0.45">
      <c r="A259" s="83" t="s">
        <v>81</v>
      </c>
      <c r="B259" s="78" t="s">
        <v>1516</v>
      </c>
      <c r="C259" s="78" t="s">
        <v>34</v>
      </c>
      <c r="D259" s="79">
        <v>36</v>
      </c>
      <c r="E259" s="79">
        <v>16</v>
      </c>
      <c r="F259" s="80">
        <v>4</v>
      </c>
      <c r="G259" s="80">
        <v>14</v>
      </c>
      <c r="H259" s="68">
        <f t="array" ref="H259">INDEX('Нормативные затраты по МЗ'!$C$2:$C$132,MATCH(A259&amp;C259,'Нормативные затраты по МЗ'!$A$2:$A$132&amp;'Нормативные затраты по МЗ'!$B$2:$B$132,0))</f>
        <v>141.06</v>
      </c>
      <c r="I259" s="3">
        <f t="shared" si="8"/>
        <v>126389.75999999999</v>
      </c>
      <c r="J259" s="53">
        <f t="shared" si="9"/>
        <v>896</v>
      </c>
      <c r="K259"/>
    </row>
    <row r="260" spans="1:11" x14ac:dyDescent="0.45">
      <c r="A260" s="83" t="s">
        <v>81</v>
      </c>
      <c r="B260" s="78" t="s">
        <v>1517</v>
      </c>
      <c r="C260" s="78" t="s">
        <v>34</v>
      </c>
      <c r="D260" s="79">
        <v>36</v>
      </c>
      <c r="E260" s="79">
        <v>20</v>
      </c>
      <c r="F260" s="80">
        <v>4</v>
      </c>
      <c r="G260" s="80">
        <v>15</v>
      </c>
      <c r="H260" s="68">
        <f t="array" ref="H260">INDEX('Нормативные затраты по МЗ'!$C$2:$C$132,MATCH(A260&amp;C260,'Нормативные затраты по МЗ'!$A$2:$A$132&amp;'Нормативные затраты по МЗ'!$B$2:$B$132,0))</f>
        <v>141.06</v>
      </c>
      <c r="I260" s="3">
        <f t="shared" si="8"/>
        <v>169272</v>
      </c>
      <c r="J260" s="53">
        <f t="shared" si="9"/>
        <v>1200</v>
      </c>
      <c r="K260"/>
    </row>
    <row r="261" spans="1:11" x14ac:dyDescent="0.45">
      <c r="A261" s="83" t="s">
        <v>81</v>
      </c>
      <c r="B261" s="78" t="s">
        <v>1518</v>
      </c>
      <c r="C261" s="78" t="s">
        <v>34</v>
      </c>
      <c r="D261" s="79">
        <v>36</v>
      </c>
      <c r="E261" s="79">
        <v>16</v>
      </c>
      <c r="F261" s="80">
        <v>4</v>
      </c>
      <c r="G261" s="80">
        <v>14</v>
      </c>
      <c r="H261" s="68">
        <f t="array" ref="H261">INDEX('Нормативные затраты по МЗ'!$C$2:$C$132,MATCH(A261&amp;C261,'Нормативные затраты по МЗ'!$A$2:$A$132&amp;'Нормативные затраты по МЗ'!$B$2:$B$132,0))</f>
        <v>141.06</v>
      </c>
      <c r="I261" s="3">
        <f t="shared" si="8"/>
        <v>126389.75999999999</v>
      </c>
      <c r="J261" s="53">
        <f t="shared" si="9"/>
        <v>896</v>
      </c>
      <c r="K261"/>
    </row>
    <row r="262" spans="1:11" x14ac:dyDescent="0.45">
      <c r="A262" s="83" t="s">
        <v>81</v>
      </c>
      <c r="B262" s="78" t="s">
        <v>1519</v>
      </c>
      <c r="C262" s="78" t="s">
        <v>34</v>
      </c>
      <c r="D262" s="79">
        <v>36</v>
      </c>
      <c r="E262" s="79">
        <v>20</v>
      </c>
      <c r="F262" s="80">
        <v>6</v>
      </c>
      <c r="G262" s="80">
        <v>11</v>
      </c>
      <c r="H262" s="68">
        <f t="array" ref="H262">INDEX('Нормативные затраты по МЗ'!$C$2:$C$132,MATCH(A262&amp;C262,'Нормативные затраты по МЗ'!$A$2:$A$132&amp;'Нормативные затраты по МЗ'!$B$2:$B$132,0))</f>
        <v>141.06</v>
      </c>
      <c r="I262" s="3">
        <f t="shared" si="8"/>
        <v>186199.2</v>
      </c>
      <c r="J262" s="53">
        <f t="shared" si="9"/>
        <v>1320</v>
      </c>
      <c r="K262"/>
    </row>
    <row r="263" spans="1:11" x14ac:dyDescent="0.45">
      <c r="A263" s="83" t="s">
        <v>81</v>
      </c>
      <c r="B263" s="78" t="s">
        <v>1520</v>
      </c>
      <c r="C263" s="78" t="s">
        <v>34</v>
      </c>
      <c r="D263" s="79">
        <v>36</v>
      </c>
      <c r="E263" s="79">
        <v>16</v>
      </c>
      <c r="F263" s="80">
        <v>4</v>
      </c>
      <c r="G263" s="80">
        <v>14</v>
      </c>
      <c r="H263" s="68">
        <f t="array" ref="H263">INDEX('Нормативные затраты по МЗ'!$C$2:$C$132,MATCH(A263&amp;C263,'Нормативные затраты по МЗ'!$A$2:$A$132&amp;'Нормативные затраты по МЗ'!$B$2:$B$132,0))</f>
        <v>141.06</v>
      </c>
      <c r="I263" s="3">
        <f t="shared" si="8"/>
        <v>126389.75999999999</v>
      </c>
      <c r="J263" s="53">
        <f t="shared" si="9"/>
        <v>896</v>
      </c>
      <c r="K263"/>
    </row>
    <row r="264" spans="1:11" x14ac:dyDescent="0.45">
      <c r="A264" s="83" t="s">
        <v>81</v>
      </c>
      <c r="B264" s="78" t="s">
        <v>1521</v>
      </c>
      <c r="C264" s="78" t="s">
        <v>34</v>
      </c>
      <c r="D264" s="79">
        <v>36</v>
      </c>
      <c r="E264" s="79">
        <v>20</v>
      </c>
      <c r="F264" s="80">
        <v>6</v>
      </c>
      <c r="G264" s="80">
        <v>12</v>
      </c>
      <c r="H264" s="68">
        <f t="array" ref="H264">INDEX('Нормативные затраты по МЗ'!$C$2:$C$132,MATCH(A264&amp;C264,'Нормативные затраты по МЗ'!$A$2:$A$132&amp;'Нормативные затраты по МЗ'!$B$2:$B$132,0))</f>
        <v>141.06</v>
      </c>
      <c r="I264" s="3">
        <f t="shared" si="8"/>
        <v>203126.39999999999</v>
      </c>
      <c r="J264" s="53">
        <f t="shared" si="9"/>
        <v>1440</v>
      </c>
      <c r="K264"/>
    </row>
    <row r="265" spans="1:11" x14ac:dyDescent="0.45">
      <c r="A265" s="83" t="s">
        <v>81</v>
      </c>
      <c r="B265" s="78" t="s">
        <v>1522</v>
      </c>
      <c r="C265" s="78" t="s">
        <v>34</v>
      </c>
      <c r="D265" s="79">
        <v>36</v>
      </c>
      <c r="E265" s="79">
        <v>16</v>
      </c>
      <c r="F265" s="80">
        <v>4</v>
      </c>
      <c r="G265" s="80">
        <v>14</v>
      </c>
      <c r="H265" s="68">
        <f t="array" ref="H265">INDEX('Нормативные затраты по МЗ'!$C$2:$C$132,MATCH(A265&amp;C265,'Нормативные затраты по МЗ'!$A$2:$A$132&amp;'Нормативные затраты по МЗ'!$B$2:$B$132,0))</f>
        <v>141.06</v>
      </c>
      <c r="I265" s="3">
        <f t="shared" si="8"/>
        <v>126389.75999999999</v>
      </c>
      <c r="J265" s="53">
        <f t="shared" si="9"/>
        <v>896</v>
      </c>
      <c r="K265"/>
    </row>
    <row r="266" spans="1:11" x14ac:dyDescent="0.45">
      <c r="A266" s="83" t="s">
        <v>81</v>
      </c>
      <c r="B266" s="78" t="s">
        <v>1523</v>
      </c>
      <c r="C266" s="78" t="s">
        <v>34</v>
      </c>
      <c r="D266" s="79">
        <v>36</v>
      </c>
      <c r="E266" s="79">
        <v>20</v>
      </c>
      <c r="F266" s="80">
        <v>4</v>
      </c>
      <c r="G266" s="80">
        <v>12</v>
      </c>
      <c r="H266" s="68">
        <f t="array" ref="H266">INDEX('Нормативные затраты по МЗ'!$C$2:$C$132,MATCH(A266&amp;C266,'Нормативные затраты по МЗ'!$A$2:$A$132&amp;'Нормативные затраты по МЗ'!$B$2:$B$132,0))</f>
        <v>141.06</v>
      </c>
      <c r="I266" s="3">
        <f t="shared" si="8"/>
        <v>135417.60000000001</v>
      </c>
      <c r="J266" s="53">
        <f t="shared" si="9"/>
        <v>960</v>
      </c>
      <c r="K266"/>
    </row>
    <row r="267" spans="1:11" x14ac:dyDescent="0.45">
      <c r="A267" s="83" t="s">
        <v>81</v>
      </c>
      <c r="B267" s="78" t="s">
        <v>1524</v>
      </c>
      <c r="C267" s="78" t="s">
        <v>34</v>
      </c>
      <c r="D267" s="79">
        <v>36</v>
      </c>
      <c r="E267" s="79">
        <v>16</v>
      </c>
      <c r="F267" s="80">
        <v>4</v>
      </c>
      <c r="G267" s="80">
        <v>14</v>
      </c>
      <c r="H267" s="68">
        <f t="array" ref="H267">INDEX('Нормативные затраты по МЗ'!$C$2:$C$132,MATCH(A267&amp;C267,'Нормативные затраты по МЗ'!$A$2:$A$132&amp;'Нормативные затраты по МЗ'!$B$2:$B$132,0))</f>
        <v>141.06</v>
      </c>
      <c r="I267" s="3">
        <f t="shared" si="8"/>
        <v>126389.75999999999</v>
      </c>
      <c r="J267" s="53">
        <f t="shared" si="9"/>
        <v>896</v>
      </c>
      <c r="K267"/>
    </row>
    <row r="268" spans="1:11" x14ac:dyDescent="0.45">
      <c r="A268" s="83" t="s">
        <v>81</v>
      </c>
      <c r="B268" s="78" t="s">
        <v>1525</v>
      </c>
      <c r="C268" s="78" t="s">
        <v>34</v>
      </c>
      <c r="D268" s="79">
        <v>36</v>
      </c>
      <c r="E268" s="79">
        <v>20</v>
      </c>
      <c r="F268" s="80">
        <v>6</v>
      </c>
      <c r="G268" s="80">
        <v>10</v>
      </c>
      <c r="H268" s="68">
        <f t="array" ref="H268">INDEX('Нормативные затраты по МЗ'!$C$2:$C$132,MATCH(A268&amp;C268,'Нормативные затраты по МЗ'!$A$2:$A$132&amp;'Нормативные затраты по МЗ'!$B$2:$B$132,0))</f>
        <v>141.06</v>
      </c>
      <c r="I268" s="3">
        <f t="shared" si="8"/>
        <v>169272</v>
      </c>
      <c r="J268" s="53">
        <f t="shared" si="9"/>
        <v>1200</v>
      </c>
      <c r="K268"/>
    </row>
    <row r="269" spans="1:11" x14ac:dyDescent="0.45">
      <c r="A269" s="83" t="s">
        <v>81</v>
      </c>
      <c r="B269" s="78" t="s">
        <v>1526</v>
      </c>
      <c r="C269" s="78" t="s">
        <v>34</v>
      </c>
      <c r="D269" s="79">
        <v>36</v>
      </c>
      <c r="E269" s="79">
        <v>16</v>
      </c>
      <c r="F269" s="80">
        <v>4</v>
      </c>
      <c r="G269" s="80">
        <v>14</v>
      </c>
      <c r="H269" s="68">
        <f t="array" ref="H269">INDEX('Нормативные затраты по МЗ'!$C$2:$C$132,MATCH(A269&amp;C269,'Нормативные затраты по МЗ'!$A$2:$A$132&amp;'Нормативные затраты по МЗ'!$B$2:$B$132,0))</f>
        <v>141.06</v>
      </c>
      <c r="I269" s="3">
        <f t="shared" si="8"/>
        <v>126389.75999999999</v>
      </c>
      <c r="J269" s="53">
        <f t="shared" si="9"/>
        <v>896</v>
      </c>
      <c r="K269"/>
    </row>
    <row r="270" spans="1:11" x14ac:dyDescent="0.45">
      <c r="A270" s="83" t="s">
        <v>81</v>
      </c>
      <c r="B270" s="78" t="s">
        <v>1527</v>
      </c>
      <c r="C270" s="78" t="s">
        <v>34</v>
      </c>
      <c r="D270" s="79">
        <v>36</v>
      </c>
      <c r="E270" s="79">
        <v>20</v>
      </c>
      <c r="F270" s="80">
        <v>6</v>
      </c>
      <c r="G270" s="80">
        <v>12</v>
      </c>
      <c r="H270" s="68">
        <f t="array" ref="H270">INDEX('Нормативные затраты по МЗ'!$C$2:$C$132,MATCH(A270&amp;C270,'Нормативные затраты по МЗ'!$A$2:$A$132&amp;'Нормативные затраты по МЗ'!$B$2:$B$132,0))</f>
        <v>141.06</v>
      </c>
      <c r="I270" s="3">
        <f t="shared" si="8"/>
        <v>203126.39999999999</v>
      </c>
      <c r="J270" s="53">
        <f t="shared" si="9"/>
        <v>1440</v>
      </c>
      <c r="K270"/>
    </row>
    <row r="271" spans="1:11" x14ac:dyDescent="0.45">
      <c r="A271" s="83" t="s">
        <v>81</v>
      </c>
      <c r="B271" s="78" t="s">
        <v>1528</v>
      </c>
      <c r="C271" s="78" t="s">
        <v>34</v>
      </c>
      <c r="D271" s="79">
        <v>36</v>
      </c>
      <c r="E271" s="79">
        <v>16</v>
      </c>
      <c r="F271" s="80">
        <v>4</v>
      </c>
      <c r="G271" s="80">
        <v>14</v>
      </c>
      <c r="H271" s="68">
        <f t="array" ref="H271">INDEX('Нормативные затраты по МЗ'!$C$2:$C$132,MATCH(A271&amp;C271,'Нормативные затраты по МЗ'!$A$2:$A$132&amp;'Нормативные затраты по МЗ'!$B$2:$B$132,0))</f>
        <v>141.06</v>
      </c>
      <c r="I271" s="3">
        <f t="shared" si="8"/>
        <v>126389.75999999999</v>
      </c>
      <c r="J271" s="53">
        <f t="shared" si="9"/>
        <v>896</v>
      </c>
      <c r="K271"/>
    </row>
    <row r="272" spans="1:11" x14ac:dyDescent="0.45">
      <c r="A272" s="83" t="s">
        <v>81</v>
      </c>
      <c r="B272" s="78" t="s">
        <v>1529</v>
      </c>
      <c r="C272" s="78" t="s">
        <v>34</v>
      </c>
      <c r="D272" s="79">
        <v>36</v>
      </c>
      <c r="E272" s="79">
        <v>20</v>
      </c>
      <c r="F272" s="80">
        <v>4</v>
      </c>
      <c r="G272" s="80">
        <v>12</v>
      </c>
      <c r="H272" s="68">
        <f t="array" ref="H272">INDEX('Нормативные затраты по МЗ'!$C$2:$C$132,MATCH(A272&amp;C272,'Нормативные затраты по МЗ'!$A$2:$A$132&amp;'Нормативные затраты по МЗ'!$B$2:$B$132,0))</f>
        <v>141.06</v>
      </c>
      <c r="I272" s="3">
        <f t="shared" si="8"/>
        <v>135417.60000000001</v>
      </c>
      <c r="J272" s="53">
        <f t="shared" si="9"/>
        <v>960</v>
      </c>
      <c r="K272"/>
    </row>
    <row r="273" spans="1:11" x14ac:dyDescent="0.45">
      <c r="A273" s="83" t="s">
        <v>81</v>
      </c>
      <c r="B273" s="78" t="s">
        <v>1530</v>
      </c>
      <c r="C273" s="78" t="s">
        <v>34</v>
      </c>
      <c r="D273" s="79">
        <v>36</v>
      </c>
      <c r="E273" s="79">
        <v>16</v>
      </c>
      <c r="F273" s="80">
        <v>4</v>
      </c>
      <c r="G273" s="80">
        <v>14</v>
      </c>
      <c r="H273" s="68">
        <f t="array" ref="H273">INDEX('Нормативные затраты по МЗ'!$C$2:$C$132,MATCH(A273&amp;C273,'Нормативные затраты по МЗ'!$A$2:$A$132&amp;'Нормативные затраты по МЗ'!$B$2:$B$132,0))</f>
        <v>141.06</v>
      </c>
      <c r="I273" s="3">
        <f t="shared" si="8"/>
        <v>126389.75999999999</v>
      </c>
      <c r="J273" s="53">
        <f t="shared" si="9"/>
        <v>896</v>
      </c>
      <c r="K273"/>
    </row>
    <row r="274" spans="1:11" x14ac:dyDescent="0.45">
      <c r="A274" s="83" t="s">
        <v>81</v>
      </c>
      <c r="B274" s="78" t="s">
        <v>1531</v>
      </c>
      <c r="C274" s="78" t="s">
        <v>16</v>
      </c>
      <c r="D274" s="79">
        <v>36</v>
      </c>
      <c r="E274" s="79">
        <v>20</v>
      </c>
      <c r="F274" s="80">
        <v>4</v>
      </c>
      <c r="G274" s="80">
        <v>10</v>
      </c>
      <c r="H274" s="68">
        <f t="array" ref="H274">INDEX('Нормативные затраты по МЗ'!$C$2:$C$132,MATCH(A274&amp;C274,'Нормативные затраты по МЗ'!$A$2:$A$132&amp;'Нормативные затраты по МЗ'!$B$2:$B$132,0))</f>
        <v>141.06</v>
      </c>
      <c r="I274" s="3">
        <f t="shared" si="8"/>
        <v>112848</v>
      </c>
      <c r="J274" s="53">
        <f t="shared" si="9"/>
        <v>800</v>
      </c>
      <c r="K274"/>
    </row>
    <row r="275" spans="1:11" x14ac:dyDescent="0.45">
      <c r="A275" s="83" t="s">
        <v>81</v>
      </c>
      <c r="B275" s="78" t="s">
        <v>1532</v>
      </c>
      <c r="C275" s="78" t="s">
        <v>34</v>
      </c>
      <c r="D275" s="79">
        <v>36</v>
      </c>
      <c r="E275" s="79">
        <v>16</v>
      </c>
      <c r="F275" s="80">
        <v>4</v>
      </c>
      <c r="G275" s="80">
        <v>14</v>
      </c>
      <c r="H275" s="68">
        <f t="array" ref="H275">INDEX('Нормативные затраты по МЗ'!$C$2:$C$132,MATCH(A275&amp;C275,'Нормативные затраты по МЗ'!$A$2:$A$132&amp;'Нормативные затраты по МЗ'!$B$2:$B$132,0))</f>
        <v>141.06</v>
      </c>
      <c r="I275" s="3">
        <f t="shared" si="8"/>
        <v>126389.75999999999</v>
      </c>
      <c r="J275" s="53">
        <f t="shared" si="9"/>
        <v>896</v>
      </c>
      <c r="K275"/>
    </row>
    <row r="276" spans="1:11" x14ac:dyDescent="0.45">
      <c r="A276" s="83" t="s">
        <v>81</v>
      </c>
      <c r="B276" s="78" t="s">
        <v>1533</v>
      </c>
      <c r="C276" s="78" t="s">
        <v>16</v>
      </c>
      <c r="D276" s="79">
        <v>36</v>
      </c>
      <c r="E276" s="79">
        <v>20</v>
      </c>
      <c r="F276" s="80">
        <v>4</v>
      </c>
      <c r="G276" s="80">
        <v>10</v>
      </c>
      <c r="H276" s="68">
        <f t="array" ref="H276">INDEX('Нормативные затраты по МЗ'!$C$2:$C$132,MATCH(A276&amp;C276,'Нормативные затраты по МЗ'!$A$2:$A$132&amp;'Нормативные затраты по МЗ'!$B$2:$B$132,0))</f>
        <v>141.06</v>
      </c>
      <c r="I276" s="3">
        <f t="shared" si="8"/>
        <v>112848</v>
      </c>
      <c r="J276" s="53">
        <f t="shared" si="9"/>
        <v>800</v>
      </c>
      <c r="K276"/>
    </row>
    <row r="277" spans="1:11" x14ac:dyDescent="0.45">
      <c r="A277" s="83" t="s">
        <v>81</v>
      </c>
      <c r="B277" s="78" t="s">
        <v>1534</v>
      </c>
      <c r="C277" s="78" t="s">
        <v>34</v>
      </c>
      <c r="D277" s="79">
        <v>36</v>
      </c>
      <c r="E277" s="79">
        <v>16</v>
      </c>
      <c r="F277" s="80">
        <v>4</v>
      </c>
      <c r="G277" s="80">
        <v>14</v>
      </c>
      <c r="H277" s="68">
        <f t="array" ref="H277">INDEX('Нормативные затраты по МЗ'!$C$2:$C$132,MATCH(A277&amp;C277,'Нормативные затраты по МЗ'!$A$2:$A$132&amp;'Нормативные затраты по МЗ'!$B$2:$B$132,0))</f>
        <v>141.06</v>
      </c>
      <c r="I277" s="3">
        <f t="shared" si="8"/>
        <v>126389.75999999999</v>
      </c>
      <c r="J277" s="53">
        <f t="shared" si="9"/>
        <v>896</v>
      </c>
      <c r="K277"/>
    </row>
    <row r="278" spans="1:11" x14ac:dyDescent="0.45">
      <c r="A278" s="83" t="s">
        <v>81</v>
      </c>
      <c r="B278" s="78" t="s">
        <v>1535</v>
      </c>
      <c r="C278" s="78" t="s">
        <v>16</v>
      </c>
      <c r="D278" s="79">
        <v>36</v>
      </c>
      <c r="E278" s="79">
        <v>20</v>
      </c>
      <c r="F278" s="80">
        <v>4</v>
      </c>
      <c r="G278" s="80">
        <v>10</v>
      </c>
      <c r="H278" s="68">
        <f t="array" ref="H278">INDEX('Нормативные затраты по МЗ'!$C$2:$C$132,MATCH(A278&amp;C278,'Нормативные затраты по МЗ'!$A$2:$A$132&amp;'Нормативные затраты по МЗ'!$B$2:$B$132,0))</f>
        <v>141.06</v>
      </c>
      <c r="I278" s="3">
        <f t="shared" si="8"/>
        <v>112848</v>
      </c>
      <c r="J278" s="53">
        <f t="shared" si="9"/>
        <v>800</v>
      </c>
      <c r="K278"/>
    </row>
    <row r="279" spans="1:11" x14ac:dyDescent="0.45">
      <c r="A279" s="83" t="s">
        <v>81</v>
      </c>
      <c r="B279" s="78" t="s">
        <v>1536</v>
      </c>
      <c r="C279" s="78" t="s">
        <v>34</v>
      </c>
      <c r="D279" s="79">
        <v>36</v>
      </c>
      <c r="E279" s="79">
        <v>16</v>
      </c>
      <c r="F279" s="80">
        <v>4</v>
      </c>
      <c r="G279" s="80">
        <v>14</v>
      </c>
      <c r="H279" s="68">
        <f t="array" ref="H279">INDEX('Нормативные затраты по МЗ'!$C$2:$C$132,MATCH(A279&amp;C279,'Нормативные затраты по МЗ'!$A$2:$A$132&amp;'Нормативные затраты по МЗ'!$B$2:$B$132,0))</f>
        <v>141.06</v>
      </c>
      <c r="I279" s="3">
        <f t="shared" si="8"/>
        <v>126389.75999999999</v>
      </c>
      <c r="J279" s="53">
        <f t="shared" si="9"/>
        <v>896</v>
      </c>
      <c r="K279"/>
    </row>
    <row r="280" spans="1:11" x14ac:dyDescent="0.45">
      <c r="A280" s="83" t="s">
        <v>81</v>
      </c>
      <c r="B280" s="78" t="s">
        <v>1537</v>
      </c>
      <c r="C280" s="78" t="s">
        <v>16</v>
      </c>
      <c r="D280" s="79">
        <v>36</v>
      </c>
      <c r="E280" s="79">
        <v>20</v>
      </c>
      <c r="F280" s="80">
        <v>4</v>
      </c>
      <c r="G280" s="80">
        <v>10</v>
      </c>
      <c r="H280" s="68">
        <f t="array" ref="H280">INDEX('Нормативные затраты по МЗ'!$C$2:$C$132,MATCH(A280&amp;C280,'Нормативные затраты по МЗ'!$A$2:$A$132&amp;'Нормативные затраты по МЗ'!$B$2:$B$132,0))</f>
        <v>141.06</v>
      </c>
      <c r="I280" s="3">
        <f t="shared" si="8"/>
        <v>112848</v>
      </c>
      <c r="J280" s="53">
        <f t="shared" si="9"/>
        <v>800</v>
      </c>
      <c r="K280"/>
    </row>
    <row r="281" spans="1:11" x14ac:dyDescent="0.45">
      <c r="A281" s="83" t="s">
        <v>81</v>
      </c>
      <c r="B281" s="78" t="s">
        <v>1538</v>
      </c>
      <c r="C281" s="78" t="s">
        <v>34</v>
      </c>
      <c r="D281" s="79">
        <v>36</v>
      </c>
      <c r="E281" s="79">
        <v>16</v>
      </c>
      <c r="F281" s="80">
        <v>4</v>
      </c>
      <c r="G281" s="80">
        <v>14</v>
      </c>
      <c r="H281" s="68">
        <f t="array" ref="H281">INDEX('Нормативные затраты по МЗ'!$C$2:$C$132,MATCH(A281&amp;C281,'Нормативные затраты по МЗ'!$A$2:$A$132&amp;'Нормативные затраты по МЗ'!$B$2:$B$132,0))</f>
        <v>141.06</v>
      </c>
      <c r="I281" s="3">
        <f t="shared" si="8"/>
        <v>126389.75999999999</v>
      </c>
      <c r="J281" s="53">
        <f t="shared" si="9"/>
        <v>896</v>
      </c>
      <c r="K281"/>
    </row>
    <row r="282" spans="1:11" x14ac:dyDescent="0.45">
      <c r="A282" s="83" t="s">
        <v>81</v>
      </c>
      <c r="B282" s="78" t="s">
        <v>1539</v>
      </c>
      <c r="C282" s="78" t="s">
        <v>16</v>
      </c>
      <c r="D282" s="79">
        <v>36</v>
      </c>
      <c r="E282" s="79">
        <v>20</v>
      </c>
      <c r="F282" s="80">
        <v>4</v>
      </c>
      <c r="G282" s="80">
        <v>10</v>
      </c>
      <c r="H282" s="68">
        <f t="array" ref="H282">INDEX('Нормативные затраты по МЗ'!$C$2:$C$132,MATCH(A282&amp;C282,'Нормативные затраты по МЗ'!$A$2:$A$132&amp;'Нормативные затраты по МЗ'!$B$2:$B$132,0))</f>
        <v>141.06</v>
      </c>
      <c r="I282" s="3">
        <f t="shared" si="8"/>
        <v>112848</v>
      </c>
      <c r="J282" s="53">
        <f t="shared" si="9"/>
        <v>800</v>
      </c>
      <c r="K282"/>
    </row>
    <row r="283" spans="1:11" x14ac:dyDescent="0.45">
      <c r="A283" s="83" t="s">
        <v>81</v>
      </c>
      <c r="B283" s="78" t="s">
        <v>1540</v>
      </c>
      <c r="C283" s="78" t="s">
        <v>34</v>
      </c>
      <c r="D283" s="79">
        <v>36</v>
      </c>
      <c r="E283" s="79">
        <v>16</v>
      </c>
      <c r="F283" s="80">
        <v>4</v>
      </c>
      <c r="G283" s="80">
        <v>14</v>
      </c>
      <c r="H283" s="68">
        <f t="array" ref="H283">INDEX('Нормативные затраты по МЗ'!$C$2:$C$132,MATCH(A283&amp;C283,'Нормативные затраты по МЗ'!$A$2:$A$132&amp;'Нормативные затраты по МЗ'!$B$2:$B$132,0))</f>
        <v>141.06</v>
      </c>
      <c r="I283" s="3">
        <f t="shared" si="8"/>
        <v>126389.75999999999</v>
      </c>
      <c r="J283" s="53">
        <f t="shared" si="9"/>
        <v>896</v>
      </c>
      <c r="K283"/>
    </row>
    <row r="284" spans="1:11" x14ac:dyDescent="0.45">
      <c r="A284" s="83" t="s">
        <v>81</v>
      </c>
      <c r="B284" s="78" t="s">
        <v>1541</v>
      </c>
      <c r="C284" s="78" t="s">
        <v>16</v>
      </c>
      <c r="D284" s="79">
        <v>36</v>
      </c>
      <c r="E284" s="79">
        <v>20</v>
      </c>
      <c r="F284" s="80">
        <v>8</v>
      </c>
      <c r="G284" s="80">
        <v>10</v>
      </c>
      <c r="H284" s="68">
        <f t="array" ref="H284">INDEX('Нормативные затраты по МЗ'!$C$2:$C$132,MATCH(A284&amp;C284,'Нормативные затраты по МЗ'!$A$2:$A$132&amp;'Нормативные затраты по МЗ'!$B$2:$B$132,0))</f>
        <v>141.06</v>
      </c>
      <c r="I284" s="3">
        <f t="shared" si="8"/>
        <v>225696</v>
      </c>
      <c r="J284" s="53">
        <f t="shared" si="9"/>
        <v>1600</v>
      </c>
      <c r="K284"/>
    </row>
    <row r="285" spans="1:11" x14ac:dyDescent="0.45">
      <c r="A285" s="83" t="s">
        <v>81</v>
      </c>
      <c r="B285" s="78" t="s">
        <v>1542</v>
      </c>
      <c r="C285" s="78" t="s">
        <v>34</v>
      </c>
      <c r="D285" s="79">
        <v>36</v>
      </c>
      <c r="E285" s="79">
        <v>16</v>
      </c>
      <c r="F285" s="80">
        <v>4</v>
      </c>
      <c r="G285" s="80">
        <v>14</v>
      </c>
      <c r="H285" s="68">
        <f t="array" ref="H285">INDEX('Нормативные затраты по МЗ'!$C$2:$C$132,MATCH(A285&amp;C285,'Нормативные затраты по МЗ'!$A$2:$A$132&amp;'Нормативные затраты по МЗ'!$B$2:$B$132,0))</f>
        <v>141.06</v>
      </c>
      <c r="I285" s="3">
        <f t="shared" si="8"/>
        <v>126389.75999999999</v>
      </c>
      <c r="J285" s="53">
        <f t="shared" si="9"/>
        <v>896</v>
      </c>
      <c r="K285"/>
    </row>
    <row r="286" spans="1:11" x14ac:dyDescent="0.45">
      <c r="A286" s="83" t="s">
        <v>81</v>
      </c>
      <c r="B286" s="78" t="s">
        <v>1543</v>
      </c>
      <c r="C286" s="78" t="s">
        <v>16</v>
      </c>
      <c r="D286" s="79">
        <v>36</v>
      </c>
      <c r="E286" s="79">
        <v>20</v>
      </c>
      <c r="F286" s="80">
        <v>6</v>
      </c>
      <c r="G286" s="80">
        <v>10</v>
      </c>
      <c r="H286" s="68">
        <f t="array" ref="H286">INDEX('Нормативные затраты по МЗ'!$C$2:$C$132,MATCH(A286&amp;C286,'Нормативные затраты по МЗ'!$A$2:$A$132&amp;'Нормативные затраты по МЗ'!$B$2:$B$132,0))</f>
        <v>141.06</v>
      </c>
      <c r="I286" s="3">
        <f t="shared" si="8"/>
        <v>169272</v>
      </c>
      <c r="J286" s="53">
        <f t="shared" si="9"/>
        <v>1200</v>
      </c>
      <c r="K286"/>
    </row>
    <row r="287" spans="1:11" x14ac:dyDescent="0.45">
      <c r="A287" s="83" t="s">
        <v>81</v>
      </c>
      <c r="B287" s="78" t="s">
        <v>1544</v>
      </c>
      <c r="C287" s="78" t="s">
        <v>34</v>
      </c>
      <c r="D287" s="79">
        <v>36</v>
      </c>
      <c r="E287" s="79">
        <v>16</v>
      </c>
      <c r="F287" s="80">
        <v>4</v>
      </c>
      <c r="G287" s="80">
        <v>14</v>
      </c>
      <c r="H287" s="68">
        <f t="array" ref="H287">INDEX('Нормативные затраты по МЗ'!$C$2:$C$132,MATCH(A287&amp;C287,'Нормативные затраты по МЗ'!$A$2:$A$132&amp;'Нормативные затраты по МЗ'!$B$2:$B$132,0))</f>
        <v>141.06</v>
      </c>
      <c r="I287" s="3">
        <f t="shared" si="8"/>
        <v>126389.75999999999</v>
      </c>
      <c r="J287" s="53">
        <f t="shared" si="9"/>
        <v>896</v>
      </c>
      <c r="K287"/>
    </row>
    <row r="288" spans="1:11" x14ac:dyDescent="0.45">
      <c r="A288" s="83" t="s">
        <v>81</v>
      </c>
      <c r="B288" s="78" t="s">
        <v>1545</v>
      </c>
      <c r="C288" s="78" t="s">
        <v>16</v>
      </c>
      <c r="D288" s="79">
        <v>36</v>
      </c>
      <c r="E288" s="79">
        <v>20</v>
      </c>
      <c r="F288" s="80">
        <v>6</v>
      </c>
      <c r="G288" s="80">
        <v>12</v>
      </c>
      <c r="H288" s="68">
        <f t="array" ref="H288">INDEX('Нормативные затраты по МЗ'!$C$2:$C$132,MATCH(A288&amp;C288,'Нормативные затраты по МЗ'!$A$2:$A$132&amp;'Нормативные затраты по МЗ'!$B$2:$B$132,0))</f>
        <v>141.06</v>
      </c>
      <c r="I288" s="3">
        <f t="shared" si="8"/>
        <v>203126.39999999999</v>
      </c>
      <c r="J288" s="53">
        <f t="shared" si="9"/>
        <v>1440</v>
      </c>
      <c r="K288"/>
    </row>
    <row r="289" spans="1:11" x14ac:dyDescent="0.45">
      <c r="A289" s="83" t="s">
        <v>81</v>
      </c>
      <c r="B289" s="78" t="s">
        <v>1546</v>
      </c>
      <c r="C289" s="78" t="s">
        <v>34</v>
      </c>
      <c r="D289" s="79">
        <v>36</v>
      </c>
      <c r="E289" s="79">
        <v>16</v>
      </c>
      <c r="F289" s="80">
        <v>4</v>
      </c>
      <c r="G289" s="80">
        <v>14</v>
      </c>
      <c r="H289" s="68">
        <f t="array" ref="H289">INDEX('Нормативные затраты по МЗ'!$C$2:$C$132,MATCH(A289&amp;C289,'Нормативные затраты по МЗ'!$A$2:$A$132&amp;'Нормативные затраты по МЗ'!$B$2:$B$132,0))</f>
        <v>141.06</v>
      </c>
      <c r="I289" s="3">
        <f t="shared" si="8"/>
        <v>126389.75999999999</v>
      </c>
      <c r="J289" s="53">
        <f t="shared" si="9"/>
        <v>896</v>
      </c>
      <c r="K289"/>
    </row>
    <row r="290" spans="1:11" x14ac:dyDescent="0.45">
      <c r="A290" s="83" t="s">
        <v>81</v>
      </c>
      <c r="B290" s="78" t="s">
        <v>1547</v>
      </c>
      <c r="C290" s="78" t="s">
        <v>16</v>
      </c>
      <c r="D290" s="79">
        <v>36</v>
      </c>
      <c r="E290" s="79">
        <v>20</v>
      </c>
      <c r="F290" s="80">
        <v>6</v>
      </c>
      <c r="G290" s="80">
        <v>12</v>
      </c>
      <c r="H290" s="68">
        <f t="array" ref="H290">INDEX('Нормативные затраты по МЗ'!$C$2:$C$132,MATCH(A290&amp;C290,'Нормативные затраты по МЗ'!$A$2:$A$132&amp;'Нормативные затраты по МЗ'!$B$2:$B$132,0))</f>
        <v>141.06</v>
      </c>
      <c r="I290" s="3">
        <f t="shared" si="8"/>
        <v>203126.39999999999</v>
      </c>
      <c r="J290" s="53">
        <f t="shared" si="9"/>
        <v>1440</v>
      </c>
      <c r="K290"/>
    </row>
    <row r="291" spans="1:11" x14ac:dyDescent="0.45">
      <c r="A291" s="83" t="s">
        <v>81</v>
      </c>
      <c r="B291" s="78" t="s">
        <v>1548</v>
      </c>
      <c r="C291" s="78" t="s">
        <v>34</v>
      </c>
      <c r="D291" s="79">
        <v>36</v>
      </c>
      <c r="E291" s="79">
        <v>16</v>
      </c>
      <c r="F291" s="80">
        <v>4</v>
      </c>
      <c r="G291" s="80">
        <v>14</v>
      </c>
      <c r="H291" s="68">
        <f t="array" ref="H291">INDEX('Нормативные затраты по МЗ'!$C$2:$C$132,MATCH(A291&amp;C291,'Нормативные затраты по МЗ'!$A$2:$A$132&amp;'Нормативные затраты по МЗ'!$B$2:$B$132,0))</f>
        <v>141.06</v>
      </c>
      <c r="I291" s="3">
        <f t="shared" si="8"/>
        <v>126389.75999999999</v>
      </c>
      <c r="J291" s="53">
        <f t="shared" si="9"/>
        <v>896</v>
      </c>
      <c r="K291"/>
    </row>
    <row r="292" spans="1:11" x14ac:dyDescent="0.45">
      <c r="A292" s="83" t="s">
        <v>81</v>
      </c>
      <c r="B292" s="78" t="s">
        <v>1549</v>
      </c>
      <c r="C292" s="78" t="s">
        <v>16</v>
      </c>
      <c r="D292" s="79">
        <v>36</v>
      </c>
      <c r="E292" s="79">
        <v>20</v>
      </c>
      <c r="F292" s="80">
        <v>4</v>
      </c>
      <c r="G292" s="80">
        <v>10</v>
      </c>
      <c r="H292" s="68">
        <f t="array" ref="H292">INDEX('Нормативные затраты по МЗ'!$C$2:$C$132,MATCH(A292&amp;C292,'Нормативные затраты по МЗ'!$A$2:$A$132&amp;'Нормативные затраты по МЗ'!$B$2:$B$132,0))</f>
        <v>141.06</v>
      </c>
      <c r="I292" s="3">
        <f t="shared" si="8"/>
        <v>112848</v>
      </c>
      <c r="J292" s="53">
        <f t="shared" si="9"/>
        <v>800</v>
      </c>
      <c r="K292"/>
    </row>
    <row r="293" spans="1:11" x14ac:dyDescent="0.45">
      <c r="A293" s="83" t="s">
        <v>81</v>
      </c>
      <c r="B293" s="78" t="s">
        <v>1550</v>
      </c>
      <c r="C293" s="78" t="s">
        <v>34</v>
      </c>
      <c r="D293" s="79">
        <v>36</v>
      </c>
      <c r="E293" s="79">
        <v>16</v>
      </c>
      <c r="F293" s="80">
        <v>6</v>
      </c>
      <c r="G293" s="80">
        <v>10</v>
      </c>
      <c r="H293" s="68">
        <f t="array" ref="H293">INDEX('Нормативные затраты по МЗ'!$C$2:$C$132,MATCH(A293&amp;C293,'Нормативные затраты по МЗ'!$A$2:$A$132&amp;'Нормативные затраты по МЗ'!$B$2:$B$132,0))</f>
        <v>141.06</v>
      </c>
      <c r="I293" s="3">
        <f t="shared" si="8"/>
        <v>135417.60000000001</v>
      </c>
      <c r="J293" s="53">
        <f t="shared" si="9"/>
        <v>960</v>
      </c>
      <c r="K293"/>
    </row>
    <row r="294" spans="1:11" x14ac:dyDescent="0.45">
      <c r="A294" s="83" t="s">
        <v>81</v>
      </c>
      <c r="B294" s="78" t="s">
        <v>1551</v>
      </c>
      <c r="C294" s="78" t="s">
        <v>16</v>
      </c>
      <c r="D294" s="79">
        <v>36</v>
      </c>
      <c r="E294" s="79">
        <v>20</v>
      </c>
      <c r="F294" s="80">
        <v>4</v>
      </c>
      <c r="G294" s="80">
        <v>10</v>
      </c>
      <c r="H294" s="68">
        <f t="array" ref="H294">INDEX('Нормативные затраты по МЗ'!$C$2:$C$132,MATCH(A294&amp;C294,'Нормативные затраты по МЗ'!$A$2:$A$132&amp;'Нормативные затраты по МЗ'!$B$2:$B$132,0))</f>
        <v>141.06</v>
      </c>
      <c r="I294" s="3">
        <f t="shared" si="8"/>
        <v>112848</v>
      </c>
      <c r="J294" s="53">
        <f t="shared" si="9"/>
        <v>800</v>
      </c>
      <c r="K294"/>
    </row>
    <row r="295" spans="1:11" x14ac:dyDescent="0.45">
      <c r="A295" s="83" t="s">
        <v>81</v>
      </c>
      <c r="B295" s="78" t="s">
        <v>1552</v>
      </c>
      <c r="C295" s="78" t="s">
        <v>34</v>
      </c>
      <c r="D295" s="79">
        <v>36</v>
      </c>
      <c r="E295" s="79">
        <v>16</v>
      </c>
      <c r="F295" s="80">
        <v>6</v>
      </c>
      <c r="G295" s="80">
        <v>14</v>
      </c>
      <c r="H295" s="68">
        <f t="array" ref="H295">INDEX('Нормативные затраты по МЗ'!$C$2:$C$132,MATCH(A295&amp;C295,'Нормативные затраты по МЗ'!$A$2:$A$132&amp;'Нормативные затраты по МЗ'!$B$2:$B$132,0))</f>
        <v>141.06</v>
      </c>
      <c r="I295" s="3">
        <f t="shared" si="8"/>
        <v>189584.64000000001</v>
      </c>
      <c r="J295" s="53">
        <f t="shared" si="9"/>
        <v>1344</v>
      </c>
      <c r="K295"/>
    </row>
    <row r="296" spans="1:11" x14ac:dyDescent="0.45">
      <c r="A296" s="83" t="s">
        <v>81</v>
      </c>
      <c r="B296" s="78" t="s">
        <v>1553</v>
      </c>
      <c r="C296" s="78" t="s">
        <v>16</v>
      </c>
      <c r="D296" s="79">
        <v>36</v>
      </c>
      <c r="E296" s="79">
        <v>20</v>
      </c>
      <c r="F296" s="80">
        <v>8</v>
      </c>
      <c r="G296" s="80">
        <v>7</v>
      </c>
      <c r="H296" s="68">
        <f t="array" ref="H296">INDEX('Нормативные затраты по МЗ'!$C$2:$C$132,MATCH(A296&amp;C296,'Нормативные затраты по МЗ'!$A$2:$A$132&amp;'Нормативные затраты по МЗ'!$B$2:$B$132,0))</f>
        <v>141.06</v>
      </c>
      <c r="I296" s="3">
        <f t="shared" si="8"/>
        <v>157987.20000000001</v>
      </c>
      <c r="J296" s="53">
        <f t="shared" si="9"/>
        <v>1120</v>
      </c>
      <c r="K296"/>
    </row>
    <row r="297" spans="1:11" x14ac:dyDescent="0.45">
      <c r="A297" s="83" t="s">
        <v>81</v>
      </c>
      <c r="B297" s="78" t="s">
        <v>1554</v>
      </c>
      <c r="C297" s="78" t="s">
        <v>34</v>
      </c>
      <c r="D297" s="79">
        <v>36</v>
      </c>
      <c r="E297" s="79">
        <v>16</v>
      </c>
      <c r="F297" s="80">
        <v>6</v>
      </c>
      <c r="G297" s="80">
        <v>14</v>
      </c>
      <c r="H297" s="68">
        <f t="array" ref="H297">INDEX('Нормативные затраты по МЗ'!$C$2:$C$132,MATCH(A297&amp;C297,'Нормативные затраты по МЗ'!$A$2:$A$132&amp;'Нормативные затраты по МЗ'!$B$2:$B$132,0))</f>
        <v>141.06</v>
      </c>
      <c r="I297" s="3">
        <f t="shared" si="8"/>
        <v>189584.64000000001</v>
      </c>
      <c r="J297" s="53">
        <f t="shared" si="9"/>
        <v>1344</v>
      </c>
      <c r="K297"/>
    </row>
    <row r="298" spans="1:11" x14ac:dyDescent="0.45">
      <c r="A298" s="83" t="s">
        <v>81</v>
      </c>
      <c r="B298" s="78" t="s">
        <v>1555</v>
      </c>
      <c r="C298" s="78" t="s">
        <v>16</v>
      </c>
      <c r="D298" s="79">
        <v>36</v>
      </c>
      <c r="E298" s="79">
        <v>20</v>
      </c>
      <c r="F298" s="80">
        <v>6</v>
      </c>
      <c r="G298" s="80">
        <v>10</v>
      </c>
      <c r="H298" s="68">
        <f t="array" ref="H298">INDEX('Нормативные затраты по МЗ'!$C$2:$C$132,MATCH(A298&amp;C298,'Нормативные затраты по МЗ'!$A$2:$A$132&amp;'Нормативные затраты по МЗ'!$B$2:$B$132,0))</f>
        <v>141.06</v>
      </c>
      <c r="I298" s="3">
        <f t="shared" si="8"/>
        <v>169272</v>
      </c>
      <c r="J298" s="53">
        <f t="shared" si="9"/>
        <v>1200</v>
      </c>
      <c r="K298"/>
    </row>
    <row r="299" spans="1:11" x14ac:dyDescent="0.45">
      <c r="A299" s="83" t="s">
        <v>81</v>
      </c>
      <c r="B299" s="78" t="s">
        <v>1556</v>
      </c>
      <c r="C299" s="78" t="s">
        <v>34</v>
      </c>
      <c r="D299" s="79">
        <v>36</v>
      </c>
      <c r="E299" s="79">
        <v>16</v>
      </c>
      <c r="F299" s="80">
        <v>6</v>
      </c>
      <c r="G299" s="80">
        <v>13</v>
      </c>
      <c r="H299" s="68">
        <f t="array" ref="H299">INDEX('Нормативные затраты по МЗ'!$C$2:$C$132,MATCH(A299&amp;C299,'Нормативные затраты по МЗ'!$A$2:$A$132&amp;'Нормативные затраты по МЗ'!$B$2:$B$132,0))</f>
        <v>141.06</v>
      </c>
      <c r="I299" s="3">
        <f t="shared" si="8"/>
        <v>176042.88</v>
      </c>
      <c r="J299" s="53">
        <f t="shared" si="9"/>
        <v>1248</v>
      </c>
      <c r="K299"/>
    </row>
    <row r="300" spans="1:11" x14ac:dyDescent="0.45">
      <c r="A300" s="83" t="s">
        <v>81</v>
      </c>
      <c r="B300" s="78" t="s">
        <v>1557</v>
      </c>
      <c r="C300" s="78" t="s">
        <v>16</v>
      </c>
      <c r="D300" s="79">
        <v>36</v>
      </c>
      <c r="E300" s="79">
        <v>20</v>
      </c>
      <c r="F300" s="80">
        <v>6</v>
      </c>
      <c r="G300" s="80">
        <v>10</v>
      </c>
      <c r="H300" s="68">
        <f t="array" ref="H300">INDEX('Нормативные затраты по МЗ'!$C$2:$C$132,MATCH(A300&amp;C300,'Нормативные затраты по МЗ'!$A$2:$A$132&amp;'Нормативные затраты по МЗ'!$B$2:$B$132,0))</f>
        <v>141.06</v>
      </c>
      <c r="I300" s="3">
        <f t="shared" si="8"/>
        <v>169272</v>
      </c>
      <c r="J300" s="53">
        <f t="shared" si="9"/>
        <v>1200</v>
      </c>
      <c r="K300"/>
    </row>
    <row r="301" spans="1:11" x14ac:dyDescent="0.45">
      <c r="A301" s="83" t="s">
        <v>81</v>
      </c>
      <c r="B301" s="78" t="s">
        <v>1558</v>
      </c>
      <c r="C301" s="78" t="s">
        <v>34</v>
      </c>
      <c r="D301" s="79">
        <v>36</v>
      </c>
      <c r="E301" s="79">
        <v>16</v>
      </c>
      <c r="F301" s="80">
        <v>6</v>
      </c>
      <c r="G301" s="80">
        <v>13</v>
      </c>
      <c r="H301" s="68">
        <f t="array" ref="H301">INDEX('Нормативные затраты по МЗ'!$C$2:$C$132,MATCH(A301&amp;C301,'Нормативные затраты по МЗ'!$A$2:$A$132&amp;'Нормативные затраты по МЗ'!$B$2:$B$132,0))</f>
        <v>141.06</v>
      </c>
      <c r="I301" s="3">
        <f t="shared" si="8"/>
        <v>176042.88</v>
      </c>
      <c r="J301" s="53">
        <f t="shared" si="9"/>
        <v>1248</v>
      </c>
      <c r="K301"/>
    </row>
    <row r="302" spans="1:11" x14ac:dyDescent="0.45">
      <c r="A302" s="83" t="s">
        <v>81</v>
      </c>
      <c r="B302" s="78" t="s">
        <v>1559</v>
      </c>
      <c r="C302" s="78" t="s">
        <v>16</v>
      </c>
      <c r="D302" s="79">
        <v>36</v>
      </c>
      <c r="E302" s="79">
        <v>20</v>
      </c>
      <c r="F302" s="80">
        <v>6</v>
      </c>
      <c r="G302" s="80">
        <v>10</v>
      </c>
      <c r="H302" s="68">
        <f t="array" ref="H302">INDEX('Нормативные затраты по МЗ'!$C$2:$C$132,MATCH(A302&amp;C302,'Нормативные затраты по МЗ'!$A$2:$A$132&amp;'Нормативные затраты по МЗ'!$B$2:$B$132,0))</f>
        <v>141.06</v>
      </c>
      <c r="I302" s="3">
        <f t="shared" si="8"/>
        <v>169272</v>
      </c>
      <c r="J302" s="53">
        <f t="shared" si="9"/>
        <v>1200</v>
      </c>
      <c r="K302"/>
    </row>
    <row r="303" spans="1:11" x14ac:dyDescent="0.45">
      <c r="A303" s="83" t="s">
        <v>81</v>
      </c>
      <c r="B303" s="78" t="s">
        <v>1560</v>
      </c>
      <c r="C303" s="78" t="s">
        <v>34</v>
      </c>
      <c r="D303" s="79">
        <v>36</v>
      </c>
      <c r="E303" s="79">
        <v>16</v>
      </c>
      <c r="F303" s="80">
        <v>6</v>
      </c>
      <c r="G303" s="80">
        <v>13</v>
      </c>
      <c r="H303" s="68">
        <f t="array" ref="H303">INDEX('Нормативные затраты по МЗ'!$C$2:$C$132,MATCH(A303&amp;C303,'Нормативные затраты по МЗ'!$A$2:$A$132&amp;'Нормативные затраты по МЗ'!$B$2:$B$132,0))</f>
        <v>141.06</v>
      </c>
      <c r="I303" s="3">
        <f t="shared" si="8"/>
        <v>176042.88</v>
      </c>
      <c r="J303" s="53">
        <f t="shared" si="9"/>
        <v>1248</v>
      </c>
      <c r="K303"/>
    </row>
    <row r="304" spans="1:11" x14ac:dyDescent="0.45">
      <c r="A304" s="83" t="s">
        <v>81</v>
      </c>
      <c r="B304" s="78" t="s">
        <v>1561</v>
      </c>
      <c r="C304" s="78" t="s">
        <v>16</v>
      </c>
      <c r="D304" s="79">
        <v>36</v>
      </c>
      <c r="E304" s="79">
        <v>20</v>
      </c>
      <c r="F304" s="80">
        <v>4</v>
      </c>
      <c r="G304" s="80">
        <v>10</v>
      </c>
      <c r="H304" s="68">
        <f t="array" ref="H304">INDEX('Нормативные затраты по МЗ'!$C$2:$C$132,MATCH(A304&amp;C304,'Нормативные затраты по МЗ'!$A$2:$A$132&amp;'Нормативные затраты по МЗ'!$B$2:$B$132,0))</f>
        <v>141.06</v>
      </c>
      <c r="I304" s="3">
        <f t="shared" si="8"/>
        <v>112848</v>
      </c>
      <c r="J304" s="53">
        <f t="shared" si="9"/>
        <v>800</v>
      </c>
      <c r="K304"/>
    </row>
    <row r="305" spans="1:11" x14ac:dyDescent="0.45">
      <c r="A305" s="83" t="s">
        <v>81</v>
      </c>
      <c r="B305" s="78" t="s">
        <v>1562</v>
      </c>
      <c r="C305" s="78" t="s">
        <v>34</v>
      </c>
      <c r="D305" s="79">
        <v>36</v>
      </c>
      <c r="E305" s="79">
        <v>16</v>
      </c>
      <c r="F305" s="80">
        <v>6</v>
      </c>
      <c r="G305" s="80">
        <v>13</v>
      </c>
      <c r="H305" s="68">
        <f t="array" ref="H305">INDEX('Нормативные затраты по МЗ'!$C$2:$C$132,MATCH(A305&amp;C305,'Нормативные затраты по МЗ'!$A$2:$A$132&amp;'Нормативные затраты по МЗ'!$B$2:$B$132,0))</f>
        <v>141.06</v>
      </c>
      <c r="I305" s="3">
        <f t="shared" si="8"/>
        <v>176042.88</v>
      </c>
      <c r="J305" s="53">
        <f t="shared" si="9"/>
        <v>1248</v>
      </c>
      <c r="K305"/>
    </row>
    <row r="306" spans="1:11" x14ac:dyDescent="0.45">
      <c r="A306" s="83" t="s">
        <v>81</v>
      </c>
      <c r="B306" s="78" t="s">
        <v>1563</v>
      </c>
      <c r="C306" s="78" t="s">
        <v>16</v>
      </c>
      <c r="D306" s="79">
        <v>36</v>
      </c>
      <c r="E306" s="79">
        <v>20</v>
      </c>
      <c r="F306" s="80">
        <v>6</v>
      </c>
      <c r="G306" s="80">
        <v>12</v>
      </c>
      <c r="H306" s="68">
        <f t="array" ref="H306">INDEX('Нормативные затраты по МЗ'!$C$2:$C$132,MATCH(A306&amp;C306,'Нормативные затраты по МЗ'!$A$2:$A$132&amp;'Нормативные затраты по МЗ'!$B$2:$B$132,0))</f>
        <v>141.06</v>
      </c>
      <c r="I306" s="3">
        <f t="shared" si="8"/>
        <v>203126.39999999999</v>
      </c>
      <c r="J306" s="53">
        <f t="shared" si="9"/>
        <v>1440</v>
      </c>
      <c r="K306"/>
    </row>
    <row r="307" spans="1:11" x14ac:dyDescent="0.45">
      <c r="A307" s="83" t="s">
        <v>81</v>
      </c>
      <c r="B307" s="78" t="s">
        <v>1564</v>
      </c>
      <c r="C307" s="78" t="s">
        <v>34</v>
      </c>
      <c r="D307" s="79">
        <v>36</v>
      </c>
      <c r="E307" s="79">
        <v>16</v>
      </c>
      <c r="F307" s="80">
        <v>6</v>
      </c>
      <c r="G307" s="80">
        <v>13</v>
      </c>
      <c r="H307" s="68">
        <f t="array" ref="H307">INDEX('Нормативные затраты по МЗ'!$C$2:$C$132,MATCH(A307&amp;C307,'Нормативные затраты по МЗ'!$A$2:$A$132&amp;'Нормативные затраты по МЗ'!$B$2:$B$132,0))</f>
        <v>141.06</v>
      </c>
      <c r="I307" s="3">
        <f t="shared" si="8"/>
        <v>176042.88</v>
      </c>
      <c r="J307" s="53">
        <f t="shared" si="9"/>
        <v>1248</v>
      </c>
      <c r="K307"/>
    </row>
    <row r="308" spans="1:11" x14ac:dyDescent="0.45">
      <c r="A308" s="83" t="s">
        <v>81</v>
      </c>
      <c r="B308" s="78" t="s">
        <v>1565</v>
      </c>
      <c r="C308" s="78" t="s">
        <v>16</v>
      </c>
      <c r="D308" s="79">
        <v>36</v>
      </c>
      <c r="E308" s="79">
        <v>20</v>
      </c>
      <c r="F308" s="80">
        <v>4</v>
      </c>
      <c r="G308" s="80">
        <v>12</v>
      </c>
      <c r="H308" s="68">
        <f t="array" ref="H308">INDEX('Нормативные затраты по МЗ'!$C$2:$C$132,MATCH(A308&amp;C308,'Нормативные затраты по МЗ'!$A$2:$A$132&amp;'Нормативные затраты по МЗ'!$B$2:$B$132,0))</f>
        <v>141.06</v>
      </c>
      <c r="I308" s="3">
        <f t="shared" si="8"/>
        <v>135417.60000000001</v>
      </c>
      <c r="J308" s="53">
        <f t="shared" si="9"/>
        <v>960</v>
      </c>
      <c r="K308"/>
    </row>
    <row r="309" spans="1:11" x14ac:dyDescent="0.45">
      <c r="A309" s="83" t="s">
        <v>81</v>
      </c>
      <c r="B309" s="78" t="s">
        <v>1566</v>
      </c>
      <c r="C309" s="78" t="s">
        <v>34</v>
      </c>
      <c r="D309" s="79">
        <v>36</v>
      </c>
      <c r="E309" s="79">
        <v>16</v>
      </c>
      <c r="F309" s="80">
        <v>6</v>
      </c>
      <c r="G309" s="80">
        <v>13</v>
      </c>
      <c r="H309" s="68">
        <f t="array" ref="H309">INDEX('Нормативные затраты по МЗ'!$C$2:$C$132,MATCH(A309&amp;C309,'Нормативные затраты по МЗ'!$A$2:$A$132&amp;'Нормативные затраты по МЗ'!$B$2:$B$132,0))</f>
        <v>141.06</v>
      </c>
      <c r="I309" s="3">
        <f t="shared" si="8"/>
        <v>176042.88</v>
      </c>
      <c r="J309" s="53">
        <f t="shared" si="9"/>
        <v>1248</v>
      </c>
      <c r="K309"/>
    </row>
    <row r="310" spans="1:11" x14ac:dyDescent="0.45">
      <c r="A310" s="83" t="s">
        <v>81</v>
      </c>
      <c r="B310" s="78" t="s">
        <v>1567</v>
      </c>
      <c r="C310" s="78" t="s">
        <v>16</v>
      </c>
      <c r="D310" s="79">
        <v>36</v>
      </c>
      <c r="E310" s="79">
        <v>20</v>
      </c>
      <c r="F310" s="80">
        <v>4</v>
      </c>
      <c r="G310" s="80">
        <v>12</v>
      </c>
      <c r="H310" s="68">
        <f t="array" ref="H310">INDEX('Нормативные затраты по МЗ'!$C$2:$C$132,MATCH(A310&amp;C310,'Нормативные затраты по МЗ'!$A$2:$A$132&amp;'Нормативные затраты по МЗ'!$B$2:$B$132,0))</f>
        <v>141.06</v>
      </c>
      <c r="I310" s="3">
        <f t="shared" si="8"/>
        <v>135417.60000000001</v>
      </c>
      <c r="J310" s="53">
        <f t="shared" si="9"/>
        <v>960</v>
      </c>
      <c r="K310"/>
    </row>
    <row r="311" spans="1:11" x14ac:dyDescent="0.45">
      <c r="A311" s="83" t="s">
        <v>81</v>
      </c>
      <c r="B311" s="78" t="s">
        <v>1568</v>
      </c>
      <c r="C311" s="78" t="s">
        <v>34</v>
      </c>
      <c r="D311" s="79">
        <v>36</v>
      </c>
      <c r="E311" s="79">
        <v>16</v>
      </c>
      <c r="F311" s="80">
        <v>6</v>
      </c>
      <c r="G311" s="80">
        <v>13</v>
      </c>
      <c r="H311" s="68">
        <f t="array" ref="H311">INDEX('Нормативные затраты по МЗ'!$C$2:$C$132,MATCH(A311&amp;C311,'Нормативные затраты по МЗ'!$A$2:$A$132&amp;'Нормативные затраты по МЗ'!$B$2:$B$132,0))</f>
        <v>141.06</v>
      </c>
      <c r="I311" s="3">
        <f t="shared" si="8"/>
        <v>176042.88</v>
      </c>
      <c r="J311" s="53">
        <f t="shared" si="9"/>
        <v>1248</v>
      </c>
      <c r="K311"/>
    </row>
    <row r="312" spans="1:11" x14ac:dyDescent="0.45">
      <c r="A312" s="83" t="s">
        <v>81</v>
      </c>
      <c r="B312" s="78" t="s">
        <v>1569</v>
      </c>
      <c r="C312" s="78" t="s">
        <v>16</v>
      </c>
      <c r="D312" s="79">
        <v>36</v>
      </c>
      <c r="E312" s="79">
        <v>20</v>
      </c>
      <c r="F312" s="80">
        <v>4</v>
      </c>
      <c r="G312" s="80">
        <v>12</v>
      </c>
      <c r="H312" s="68">
        <f t="array" ref="H312">INDEX('Нормативные затраты по МЗ'!$C$2:$C$132,MATCH(A312&amp;C312,'Нормативные затраты по МЗ'!$A$2:$A$132&amp;'Нормативные затраты по МЗ'!$B$2:$B$132,0))</f>
        <v>141.06</v>
      </c>
      <c r="I312" s="3">
        <f t="shared" si="8"/>
        <v>135417.60000000001</v>
      </c>
      <c r="J312" s="53">
        <f t="shared" si="9"/>
        <v>960</v>
      </c>
      <c r="K312"/>
    </row>
    <row r="313" spans="1:11" x14ac:dyDescent="0.45">
      <c r="A313" s="83" t="s">
        <v>81</v>
      </c>
      <c r="B313" s="78" t="s">
        <v>1570</v>
      </c>
      <c r="C313" s="78" t="s">
        <v>34</v>
      </c>
      <c r="D313" s="79">
        <v>36</v>
      </c>
      <c r="E313" s="79">
        <v>16</v>
      </c>
      <c r="F313" s="80">
        <v>6</v>
      </c>
      <c r="G313" s="80">
        <v>13</v>
      </c>
      <c r="H313" s="68">
        <f t="array" ref="H313">INDEX('Нормативные затраты по МЗ'!$C$2:$C$132,MATCH(A313&amp;C313,'Нормативные затраты по МЗ'!$A$2:$A$132&amp;'Нормативные затраты по МЗ'!$B$2:$B$132,0))</f>
        <v>141.06</v>
      </c>
      <c r="I313" s="3">
        <f t="shared" si="8"/>
        <v>176042.88</v>
      </c>
      <c r="J313" s="53">
        <f t="shared" si="9"/>
        <v>1248</v>
      </c>
      <c r="K313"/>
    </row>
    <row r="314" spans="1:11" x14ac:dyDescent="0.45">
      <c r="A314" s="83" t="s">
        <v>81</v>
      </c>
      <c r="B314" s="78" t="s">
        <v>1571</v>
      </c>
      <c r="C314" s="78" t="s">
        <v>16</v>
      </c>
      <c r="D314" s="79">
        <v>36</v>
      </c>
      <c r="E314" s="79">
        <v>20</v>
      </c>
      <c r="F314" s="80">
        <v>6</v>
      </c>
      <c r="G314" s="80">
        <v>12</v>
      </c>
      <c r="H314" s="68">
        <f t="array" ref="H314">INDEX('Нормативные затраты по МЗ'!$C$2:$C$132,MATCH(A314&amp;C314,'Нормативные затраты по МЗ'!$A$2:$A$132&amp;'Нормативные затраты по МЗ'!$B$2:$B$132,0))</f>
        <v>141.06</v>
      </c>
      <c r="I314" s="3">
        <f t="shared" si="8"/>
        <v>203126.39999999999</v>
      </c>
      <c r="J314" s="53">
        <f t="shared" si="9"/>
        <v>1440</v>
      </c>
      <c r="K314"/>
    </row>
    <row r="315" spans="1:11" x14ac:dyDescent="0.45">
      <c r="A315" s="83" t="s">
        <v>81</v>
      </c>
      <c r="B315" s="78" t="s">
        <v>1572</v>
      </c>
      <c r="C315" s="78" t="s">
        <v>34</v>
      </c>
      <c r="D315" s="79">
        <v>36</v>
      </c>
      <c r="E315" s="79">
        <v>16</v>
      </c>
      <c r="F315" s="80">
        <v>6</v>
      </c>
      <c r="G315" s="80">
        <v>13</v>
      </c>
      <c r="H315" s="68">
        <f t="array" ref="H315">INDEX('Нормативные затраты по МЗ'!$C$2:$C$132,MATCH(A315&amp;C315,'Нормативные затраты по МЗ'!$A$2:$A$132&amp;'Нормативные затраты по МЗ'!$B$2:$B$132,0))</f>
        <v>141.06</v>
      </c>
      <c r="I315" s="3">
        <f t="shared" si="8"/>
        <v>176042.88</v>
      </c>
      <c r="J315" s="53">
        <f t="shared" si="9"/>
        <v>1248</v>
      </c>
      <c r="K315"/>
    </row>
    <row r="316" spans="1:11" x14ac:dyDescent="0.45">
      <c r="A316" s="83" t="s">
        <v>81</v>
      </c>
      <c r="B316" s="78" t="s">
        <v>1573</v>
      </c>
      <c r="C316" s="78" t="s">
        <v>16</v>
      </c>
      <c r="D316" s="79">
        <v>36</v>
      </c>
      <c r="E316" s="79">
        <v>20</v>
      </c>
      <c r="F316" s="80">
        <v>4</v>
      </c>
      <c r="G316" s="80">
        <v>10</v>
      </c>
      <c r="H316" s="68">
        <f t="array" ref="H316">INDEX('Нормативные затраты по МЗ'!$C$2:$C$132,MATCH(A316&amp;C316,'Нормативные затраты по МЗ'!$A$2:$A$132&amp;'Нормативные затраты по МЗ'!$B$2:$B$132,0))</f>
        <v>141.06</v>
      </c>
      <c r="I316" s="3">
        <f t="shared" si="8"/>
        <v>112848</v>
      </c>
      <c r="J316" s="53">
        <f t="shared" si="9"/>
        <v>800</v>
      </c>
      <c r="K316"/>
    </row>
    <row r="317" spans="1:11" x14ac:dyDescent="0.45">
      <c r="A317" s="83" t="s">
        <v>81</v>
      </c>
      <c r="B317" s="78" t="s">
        <v>1574</v>
      </c>
      <c r="C317" s="78" t="s">
        <v>16</v>
      </c>
      <c r="D317" s="79">
        <v>36</v>
      </c>
      <c r="E317" s="79">
        <v>16</v>
      </c>
      <c r="F317" s="80">
        <v>4</v>
      </c>
      <c r="G317" s="80">
        <v>12</v>
      </c>
      <c r="H317" s="68">
        <f t="array" ref="H317">INDEX('Нормативные затраты по МЗ'!$C$2:$C$132,MATCH(A317&amp;C317,'Нормативные затраты по МЗ'!$A$2:$A$132&amp;'Нормативные затраты по МЗ'!$B$2:$B$132,0))</f>
        <v>141.06</v>
      </c>
      <c r="I317" s="3">
        <f t="shared" si="8"/>
        <v>108334.08</v>
      </c>
      <c r="J317" s="53">
        <f t="shared" si="9"/>
        <v>768</v>
      </c>
      <c r="K317"/>
    </row>
    <row r="318" spans="1:11" x14ac:dyDescent="0.45">
      <c r="A318" s="83" t="s">
        <v>81</v>
      </c>
      <c r="B318" s="78" t="s">
        <v>1575</v>
      </c>
      <c r="C318" s="78" t="s">
        <v>16</v>
      </c>
      <c r="D318" s="79">
        <v>36</v>
      </c>
      <c r="E318" s="79">
        <v>20</v>
      </c>
      <c r="F318" s="80">
        <v>4</v>
      </c>
      <c r="G318" s="80">
        <v>10</v>
      </c>
      <c r="H318" s="68">
        <f t="array" ref="H318">INDEX('Нормативные затраты по МЗ'!$C$2:$C$132,MATCH(A318&amp;C318,'Нормативные затраты по МЗ'!$A$2:$A$132&amp;'Нормативные затраты по МЗ'!$B$2:$B$132,0))</f>
        <v>141.06</v>
      </c>
      <c r="I318" s="3">
        <f t="shared" si="8"/>
        <v>112848</v>
      </c>
      <c r="J318" s="53">
        <f t="shared" si="9"/>
        <v>800</v>
      </c>
      <c r="K318"/>
    </row>
    <row r="319" spans="1:11" x14ac:dyDescent="0.45">
      <c r="A319" s="83" t="s">
        <v>81</v>
      </c>
      <c r="B319" s="78" t="s">
        <v>1576</v>
      </c>
      <c r="C319" s="78" t="s">
        <v>16</v>
      </c>
      <c r="D319" s="79">
        <v>36</v>
      </c>
      <c r="E319" s="79">
        <v>16</v>
      </c>
      <c r="F319" s="80">
        <v>4</v>
      </c>
      <c r="G319" s="80">
        <v>12</v>
      </c>
      <c r="H319" s="68">
        <f t="array" ref="H319">INDEX('Нормативные затраты по МЗ'!$C$2:$C$132,MATCH(A319&amp;C319,'Нормативные затраты по МЗ'!$A$2:$A$132&amp;'Нормативные затраты по МЗ'!$B$2:$B$132,0))</f>
        <v>141.06</v>
      </c>
      <c r="I319" s="3">
        <f t="shared" si="8"/>
        <v>108334.08</v>
      </c>
      <c r="J319" s="53">
        <f t="shared" si="9"/>
        <v>768</v>
      </c>
      <c r="K319"/>
    </row>
    <row r="320" spans="1:11" x14ac:dyDescent="0.45">
      <c r="A320" s="83" t="s">
        <v>81</v>
      </c>
      <c r="B320" s="78" t="s">
        <v>1577</v>
      </c>
      <c r="C320" s="78" t="s">
        <v>16</v>
      </c>
      <c r="D320" s="79">
        <v>36</v>
      </c>
      <c r="E320" s="79">
        <v>20</v>
      </c>
      <c r="F320" s="80">
        <v>4</v>
      </c>
      <c r="G320" s="80">
        <v>10</v>
      </c>
      <c r="H320" s="68">
        <f t="array" ref="H320">INDEX('Нормативные затраты по МЗ'!$C$2:$C$132,MATCH(A320&amp;C320,'Нормативные затраты по МЗ'!$A$2:$A$132&amp;'Нормативные затраты по МЗ'!$B$2:$B$132,0))</f>
        <v>141.06</v>
      </c>
      <c r="I320" s="3">
        <f t="shared" si="8"/>
        <v>112848</v>
      </c>
      <c r="J320" s="53">
        <f t="shared" si="9"/>
        <v>800</v>
      </c>
      <c r="K320"/>
    </row>
    <row r="321" spans="1:11" x14ac:dyDescent="0.45">
      <c r="A321" s="83" t="s">
        <v>81</v>
      </c>
      <c r="B321" s="78" t="s">
        <v>1578</v>
      </c>
      <c r="C321" s="78" t="s">
        <v>16</v>
      </c>
      <c r="D321" s="79">
        <v>36</v>
      </c>
      <c r="E321" s="79">
        <v>16</v>
      </c>
      <c r="F321" s="80">
        <v>4</v>
      </c>
      <c r="G321" s="80">
        <v>12</v>
      </c>
      <c r="H321" s="68">
        <f t="array" ref="H321">INDEX('Нормативные затраты по МЗ'!$C$2:$C$132,MATCH(A321&amp;C321,'Нормативные затраты по МЗ'!$A$2:$A$132&amp;'Нормативные затраты по МЗ'!$B$2:$B$132,0))</f>
        <v>141.06</v>
      </c>
      <c r="I321" s="3">
        <f t="shared" si="8"/>
        <v>108334.08</v>
      </c>
      <c r="J321" s="53">
        <f t="shared" si="9"/>
        <v>768</v>
      </c>
      <c r="K321"/>
    </row>
    <row r="322" spans="1:11" x14ac:dyDescent="0.45">
      <c r="A322" s="83" t="s">
        <v>81</v>
      </c>
      <c r="B322" s="78" t="s">
        <v>1579</v>
      </c>
      <c r="C322" s="78" t="s">
        <v>16</v>
      </c>
      <c r="D322" s="79">
        <v>36</v>
      </c>
      <c r="E322" s="79">
        <v>20</v>
      </c>
      <c r="F322" s="80">
        <v>6</v>
      </c>
      <c r="G322" s="80">
        <v>11</v>
      </c>
      <c r="H322" s="68">
        <f t="array" ref="H322">INDEX('Нормативные затраты по МЗ'!$C$2:$C$132,MATCH(A322&amp;C322,'Нормативные затраты по МЗ'!$A$2:$A$132&amp;'Нормативные затраты по МЗ'!$B$2:$B$132,0))</f>
        <v>141.06</v>
      </c>
      <c r="I322" s="3">
        <f t="shared" ref="I322:I385" si="10">E322*F322*G322*H322</f>
        <v>186199.2</v>
      </c>
      <c r="J322" s="53">
        <f t="shared" ref="J322:J385" si="11">E322*F322*G322</f>
        <v>1320</v>
      </c>
      <c r="K322"/>
    </row>
    <row r="323" spans="1:11" x14ac:dyDescent="0.45">
      <c r="A323" s="83" t="s">
        <v>81</v>
      </c>
      <c r="B323" s="78" t="s">
        <v>1580</v>
      </c>
      <c r="C323" s="78" t="s">
        <v>16</v>
      </c>
      <c r="D323" s="79">
        <v>36</v>
      </c>
      <c r="E323" s="79">
        <v>16</v>
      </c>
      <c r="F323" s="80">
        <v>4</v>
      </c>
      <c r="G323" s="80">
        <v>12</v>
      </c>
      <c r="H323" s="68">
        <f t="array" ref="H323">INDEX('Нормативные затраты по МЗ'!$C$2:$C$132,MATCH(A323&amp;C323,'Нормативные затраты по МЗ'!$A$2:$A$132&amp;'Нормативные затраты по МЗ'!$B$2:$B$132,0))</f>
        <v>141.06</v>
      </c>
      <c r="I323" s="3">
        <f t="shared" si="10"/>
        <v>108334.08</v>
      </c>
      <c r="J323" s="53">
        <f t="shared" si="11"/>
        <v>768</v>
      </c>
      <c r="K323"/>
    </row>
    <row r="324" spans="1:11" x14ac:dyDescent="0.45">
      <c r="A324" s="83" t="s">
        <v>81</v>
      </c>
      <c r="B324" s="78" t="s">
        <v>1581</v>
      </c>
      <c r="C324" s="78" t="s">
        <v>16</v>
      </c>
      <c r="D324" s="79">
        <v>36</v>
      </c>
      <c r="E324" s="79">
        <v>20</v>
      </c>
      <c r="F324" s="80">
        <v>6</v>
      </c>
      <c r="G324" s="80">
        <v>10</v>
      </c>
      <c r="H324" s="68">
        <f t="array" ref="H324">INDEX('Нормативные затраты по МЗ'!$C$2:$C$132,MATCH(A324&amp;C324,'Нормативные затраты по МЗ'!$A$2:$A$132&amp;'Нормативные затраты по МЗ'!$B$2:$B$132,0))</f>
        <v>141.06</v>
      </c>
      <c r="I324" s="3">
        <f t="shared" si="10"/>
        <v>169272</v>
      </c>
      <c r="J324" s="53">
        <f t="shared" si="11"/>
        <v>1200</v>
      </c>
      <c r="K324"/>
    </row>
    <row r="325" spans="1:11" x14ac:dyDescent="0.45">
      <c r="A325" s="83" t="s">
        <v>81</v>
      </c>
      <c r="B325" s="78" t="s">
        <v>1582</v>
      </c>
      <c r="C325" s="78" t="s">
        <v>16</v>
      </c>
      <c r="D325" s="79">
        <v>36</v>
      </c>
      <c r="E325" s="79">
        <v>16</v>
      </c>
      <c r="F325" s="80">
        <v>4</v>
      </c>
      <c r="G325" s="80">
        <v>12</v>
      </c>
      <c r="H325" s="68">
        <f t="array" ref="H325">INDEX('Нормативные затраты по МЗ'!$C$2:$C$132,MATCH(A325&amp;C325,'Нормативные затраты по МЗ'!$A$2:$A$132&amp;'Нормативные затраты по МЗ'!$B$2:$B$132,0))</f>
        <v>141.06</v>
      </c>
      <c r="I325" s="3">
        <f t="shared" si="10"/>
        <v>108334.08</v>
      </c>
      <c r="J325" s="53">
        <f t="shared" si="11"/>
        <v>768</v>
      </c>
      <c r="K325"/>
    </row>
    <row r="326" spans="1:11" x14ac:dyDescent="0.45">
      <c r="A326" s="83" t="s">
        <v>81</v>
      </c>
      <c r="B326" s="78" t="s">
        <v>1583</v>
      </c>
      <c r="C326" s="78" t="s">
        <v>16</v>
      </c>
      <c r="D326" s="79">
        <v>36</v>
      </c>
      <c r="E326" s="79">
        <v>20</v>
      </c>
      <c r="F326" s="80">
        <v>4</v>
      </c>
      <c r="G326" s="80">
        <v>10</v>
      </c>
      <c r="H326" s="68">
        <f t="array" ref="H326">INDEX('Нормативные затраты по МЗ'!$C$2:$C$132,MATCH(A326&amp;C326,'Нормативные затраты по МЗ'!$A$2:$A$132&amp;'Нормативные затраты по МЗ'!$B$2:$B$132,0))</f>
        <v>141.06</v>
      </c>
      <c r="I326" s="3">
        <f t="shared" si="10"/>
        <v>112848</v>
      </c>
      <c r="J326" s="53">
        <f t="shared" si="11"/>
        <v>800</v>
      </c>
      <c r="K326"/>
    </row>
    <row r="327" spans="1:11" x14ac:dyDescent="0.45">
      <c r="A327" s="83" t="s">
        <v>81</v>
      </c>
      <c r="B327" s="78" t="s">
        <v>1584</v>
      </c>
      <c r="C327" s="78" t="s">
        <v>16</v>
      </c>
      <c r="D327" s="79">
        <v>36</v>
      </c>
      <c r="E327" s="79">
        <v>16</v>
      </c>
      <c r="F327" s="80">
        <v>4</v>
      </c>
      <c r="G327" s="80">
        <v>12</v>
      </c>
      <c r="H327" s="68">
        <f t="array" ref="H327">INDEX('Нормативные затраты по МЗ'!$C$2:$C$132,MATCH(A327&amp;C327,'Нормативные затраты по МЗ'!$A$2:$A$132&amp;'Нормативные затраты по МЗ'!$B$2:$B$132,0))</f>
        <v>141.06</v>
      </c>
      <c r="I327" s="3">
        <f t="shared" si="10"/>
        <v>108334.08</v>
      </c>
      <c r="J327" s="53">
        <f t="shared" si="11"/>
        <v>768</v>
      </c>
      <c r="K327"/>
    </row>
    <row r="328" spans="1:11" x14ac:dyDescent="0.45">
      <c r="A328" s="83" t="s">
        <v>81</v>
      </c>
      <c r="B328" s="78" t="s">
        <v>1585</v>
      </c>
      <c r="C328" s="78" t="s">
        <v>16</v>
      </c>
      <c r="D328" s="79">
        <v>36</v>
      </c>
      <c r="E328" s="79">
        <v>20</v>
      </c>
      <c r="F328" s="80">
        <v>4</v>
      </c>
      <c r="G328" s="80">
        <v>12</v>
      </c>
      <c r="H328" s="68">
        <f t="array" ref="H328">INDEX('Нормативные затраты по МЗ'!$C$2:$C$132,MATCH(A328&amp;C328,'Нормативные затраты по МЗ'!$A$2:$A$132&amp;'Нормативные затраты по МЗ'!$B$2:$B$132,0))</f>
        <v>141.06</v>
      </c>
      <c r="I328" s="3">
        <f t="shared" si="10"/>
        <v>135417.60000000001</v>
      </c>
      <c r="J328" s="53">
        <f t="shared" si="11"/>
        <v>960</v>
      </c>
      <c r="K328"/>
    </row>
    <row r="329" spans="1:11" x14ac:dyDescent="0.45">
      <c r="A329" s="83" t="s">
        <v>81</v>
      </c>
      <c r="B329" s="78" t="s">
        <v>1586</v>
      </c>
      <c r="C329" s="78" t="s">
        <v>16</v>
      </c>
      <c r="D329" s="79">
        <v>36</v>
      </c>
      <c r="E329" s="79">
        <v>16</v>
      </c>
      <c r="F329" s="80">
        <v>4</v>
      </c>
      <c r="G329" s="80">
        <v>12</v>
      </c>
      <c r="H329" s="68">
        <f t="array" ref="H329">INDEX('Нормативные затраты по МЗ'!$C$2:$C$132,MATCH(A329&amp;C329,'Нормативные затраты по МЗ'!$A$2:$A$132&amp;'Нормативные затраты по МЗ'!$B$2:$B$132,0))</f>
        <v>141.06</v>
      </c>
      <c r="I329" s="3">
        <f t="shared" si="10"/>
        <v>108334.08</v>
      </c>
      <c r="J329" s="53">
        <f t="shared" si="11"/>
        <v>768</v>
      </c>
      <c r="K329"/>
    </row>
    <row r="330" spans="1:11" x14ac:dyDescent="0.45">
      <c r="A330" s="83" t="s">
        <v>81</v>
      </c>
      <c r="B330" s="78" t="s">
        <v>1587</v>
      </c>
      <c r="C330" s="78" t="s">
        <v>16</v>
      </c>
      <c r="D330" s="79">
        <v>36</v>
      </c>
      <c r="E330" s="79">
        <v>20</v>
      </c>
      <c r="F330" s="80">
        <v>4</v>
      </c>
      <c r="G330" s="80">
        <v>12</v>
      </c>
      <c r="H330" s="68">
        <f t="array" ref="H330">INDEX('Нормативные затраты по МЗ'!$C$2:$C$132,MATCH(A330&amp;C330,'Нормативные затраты по МЗ'!$A$2:$A$132&amp;'Нормативные затраты по МЗ'!$B$2:$B$132,0))</f>
        <v>141.06</v>
      </c>
      <c r="I330" s="3">
        <f t="shared" si="10"/>
        <v>135417.60000000001</v>
      </c>
      <c r="J330" s="53">
        <f t="shared" si="11"/>
        <v>960</v>
      </c>
      <c r="K330"/>
    </row>
    <row r="331" spans="1:11" x14ac:dyDescent="0.45">
      <c r="A331" s="83" t="s">
        <v>81</v>
      </c>
      <c r="B331" s="78" t="s">
        <v>1588</v>
      </c>
      <c r="C331" s="78" t="s">
        <v>16</v>
      </c>
      <c r="D331" s="79">
        <v>36</v>
      </c>
      <c r="E331" s="79">
        <v>16</v>
      </c>
      <c r="F331" s="80">
        <v>6</v>
      </c>
      <c r="G331" s="80">
        <v>11</v>
      </c>
      <c r="H331" s="68">
        <f t="array" ref="H331">INDEX('Нормативные затраты по МЗ'!$C$2:$C$132,MATCH(A331&amp;C331,'Нормативные затраты по МЗ'!$A$2:$A$132&amp;'Нормативные затраты по МЗ'!$B$2:$B$132,0))</f>
        <v>141.06</v>
      </c>
      <c r="I331" s="3">
        <f t="shared" si="10"/>
        <v>148959.35999999999</v>
      </c>
      <c r="J331" s="53">
        <f t="shared" si="11"/>
        <v>1056</v>
      </c>
      <c r="K331"/>
    </row>
    <row r="332" spans="1:11" x14ac:dyDescent="0.45">
      <c r="A332" s="83" t="s">
        <v>81</v>
      </c>
      <c r="B332" s="78" t="s">
        <v>1589</v>
      </c>
      <c r="C332" s="78" t="s">
        <v>16</v>
      </c>
      <c r="D332" s="79">
        <v>36</v>
      </c>
      <c r="E332" s="79">
        <v>20</v>
      </c>
      <c r="F332" s="80">
        <v>4</v>
      </c>
      <c r="G332" s="80">
        <v>12</v>
      </c>
      <c r="H332" s="68">
        <f t="array" ref="H332">INDEX('Нормативные затраты по МЗ'!$C$2:$C$132,MATCH(A332&amp;C332,'Нормативные затраты по МЗ'!$A$2:$A$132&amp;'Нормативные затраты по МЗ'!$B$2:$B$132,0))</f>
        <v>141.06</v>
      </c>
      <c r="I332" s="3">
        <f t="shared" si="10"/>
        <v>135417.60000000001</v>
      </c>
      <c r="J332" s="53">
        <f t="shared" si="11"/>
        <v>960</v>
      </c>
      <c r="K332"/>
    </row>
    <row r="333" spans="1:11" x14ac:dyDescent="0.45">
      <c r="A333" s="83" t="s">
        <v>81</v>
      </c>
      <c r="B333" s="78" t="s">
        <v>1590</v>
      </c>
      <c r="C333" s="78" t="s">
        <v>16</v>
      </c>
      <c r="D333" s="79">
        <v>36</v>
      </c>
      <c r="E333" s="79">
        <v>16</v>
      </c>
      <c r="F333" s="80">
        <v>6</v>
      </c>
      <c r="G333" s="80">
        <v>11</v>
      </c>
      <c r="H333" s="68">
        <f t="array" ref="H333">INDEX('Нормативные затраты по МЗ'!$C$2:$C$132,MATCH(A333&amp;C333,'Нормативные затраты по МЗ'!$A$2:$A$132&amp;'Нормативные затраты по МЗ'!$B$2:$B$132,0))</f>
        <v>141.06</v>
      </c>
      <c r="I333" s="3">
        <f t="shared" si="10"/>
        <v>148959.35999999999</v>
      </c>
      <c r="J333" s="53">
        <f t="shared" si="11"/>
        <v>1056</v>
      </c>
      <c r="K333"/>
    </row>
    <row r="334" spans="1:11" x14ac:dyDescent="0.45">
      <c r="A334" s="83" t="s">
        <v>81</v>
      </c>
      <c r="B334" s="78" t="s">
        <v>1591</v>
      </c>
      <c r="C334" s="78" t="s">
        <v>16</v>
      </c>
      <c r="D334" s="79">
        <v>36</v>
      </c>
      <c r="E334" s="79">
        <v>20</v>
      </c>
      <c r="F334" s="80">
        <v>4</v>
      </c>
      <c r="G334" s="80">
        <v>12</v>
      </c>
      <c r="H334" s="68">
        <f t="array" ref="H334">INDEX('Нормативные затраты по МЗ'!$C$2:$C$132,MATCH(A334&amp;C334,'Нормативные затраты по МЗ'!$A$2:$A$132&amp;'Нормативные затраты по МЗ'!$B$2:$B$132,0))</f>
        <v>141.06</v>
      </c>
      <c r="I334" s="3">
        <f t="shared" si="10"/>
        <v>135417.60000000001</v>
      </c>
      <c r="J334" s="53">
        <f t="shared" si="11"/>
        <v>960</v>
      </c>
      <c r="K334"/>
    </row>
    <row r="335" spans="1:11" x14ac:dyDescent="0.45">
      <c r="A335" s="83" t="s">
        <v>81</v>
      </c>
      <c r="B335" s="78" t="s">
        <v>1592</v>
      </c>
      <c r="C335" s="78" t="s">
        <v>16</v>
      </c>
      <c r="D335" s="79">
        <v>36</v>
      </c>
      <c r="E335" s="79">
        <v>16</v>
      </c>
      <c r="F335" s="80">
        <v>6</v>
      </c>
      <c r="G335" s="80">
        <v>12</v>
      </c>
      <c r="H335" s="68">
        <f t="array" ref="H335">INDEX('Нормативные затраты по МЗ'!$C$2:$C$132,MATCH(A335&amp;C335,'Нормативные затраты по МЗ'!$A$2:$A$132&amp;'Нормативные затраты по МЗ'!$B$2:$B$132,0))</f>
        <v>141.06</v>
      </c>
      <c r="I335" s="3">
        <f t="shared" si="10"/>
        <v>162501.12</v>
      </c>
      <c r="J335" s="53">
        <f t="shared" si="11"/>
        <v>1152</v>
      </c>
      <c r="K335"/>
    </row>
    <row r="336" spans="1:11" x14ac:dyDescent="0.45">
      <c r="A336" s="83" t="s">
        <v>81</v>
      </c>
      <c r="B336" s="78" t="s">
        <v>1593</v>
      </c>
      <c r="C336" s="78" t="s">
        <v>16</v>
      </c>
      <c r="D336" s="79">
        <v>36</v>
      </c>
      <c r="E336" s="79">
        <v>20</v>
      </c>
      <c r="F336" s="80">
        <v>4</v>
      </c>
      <c r="G336" s="80">
        <v>10</v>
      </c>
      <c r="H336" s="68">
        <f t="array" ref="H336">INDEX('Нормативные затраты по МЗ'!$C$2:$C$132,MATCH(A336&amp;C336,'Нормативные затраты по МЗ'!$A$2:$A$132&amp;'Нормативные затраты по МЗ'!$B$2:$B$132,0))</f>
        <v>141.06</v>
      </c>
      <c r="I336" s="3">
        <f t="shared" si="10"/>
        <v>112848</v>
      </c>
      <c r="J336" s="53">
        <f t="shared" si="11"/>
        <v>800</v>
      </c>
      <c r="K336"/>
    </row>
    <row r="337" spans="1:11" x14ac:dyDescent="0.45">
      <c r="A337" s="83" t="s">
        <v>81</v>
      </c>
      <c r="B337" s="78" t="s">
        <v>1594</v>
      </c>
      <c r="C337" s="78" t="s">
        <v>16</v>
      </c>
      <c r="D337" s="79">
        <v>36</v>
      </c>
      <c r="E337" s="79">
        <v>16</v>
      </c>
      <c r="F337" s="80">
        <v>8</v>
      </c>
      <c r="G337" s="80">
        <v>10</v>
      </c>
      <c r="H337" s="68">
        <f t="array" ref="H337">INDEX('Нормативные затраты по МЗ'!$C$2:$C$132,MATCH(A337&amp;C337,'Нормативные затраты по МЗ'!$A$2:$A$132&amp;'Нормативные затраты по МЗ'!$B$2:$B$132,0))</f>
        <v>141.06</v>
      </c>
      <c r="I337" s="3">
        <f t="shared" si="10"/>
        <v>180556.79999999999</v>
      </c>
      <c r="J337" s="53">
        <f t="shared" si="11"/>
        <v>1280</v>
      </c>
      <c r="K337"/>
    </row>
    <row r="338" spans="1:11" x14ac:dyDescent="0.45">
      <c r="A338" s="83" t="s">
        <v>81</v>
      </c>
      <c r="B338" s="78" t="s">
        <v>1595</v>
      </c>
      <c r="C338" s="78" t="s">
        <v>16</v>
      </c>
      <c r="D338" s="79">
        <v>36</v>
      </c>
      <c r="E338" s="79">
        <v>20</v>
      </c>
      <c r="F338" s="80">
        <v>4</v>
      </c>
      <c r="G338" s="80">
        <v>15</v>
      </c>
      <c r="H338" s="68">
        <f t="array" ref="H338">INDEX('Нормативные затраты по МЗ'!$C$2:$C$132,MATCH(A338&amp;C338,'Нормативные затраты по МЗ'!$A$2:$A$132&amp;'Нормативные затраты по МЗ'!$B$2:$B$132,0))</f>
        <v>141.06</v>
      </c>
      <c r="I338" s="3">
        <f t="shared" si="10"/>
        <v>169272</v>
      </c>
      <c r="J338" s="53">
        <f t="shared" si="11"/>
        <v>1200</v>
      </c>
      <c r="K338"/>
    </row>
    <row r="339" spans="1:11" x14ac:dyDescent="0.45">
      <c r="A339" s="83" t="s">
        <v>81</v>
      </c>
      <c r="B339" s="78" t="s">
        <v>1596</v>
      </c>
      <c r="C339" s="78" t="s">
        <v>16</v>
      </c>
      <c r="D339" s="79">
        <v>36</v>
      </c>
      <c r="E339" s="79">
        <v>16</v>
      </c>
      <c r="F339" s="80">
        <v>4</v>
      </c>
      <c r="G339" s="80">
        <v>12</v>
      </c>
      <c r="H339" s="68">
        <f t="array" ref="H339">INDEX('Нормативные затраты по МЗ'!$C$2:$C$132,MATCH(A339&amp;C339,'Нормативные затраты по МЗ'!$A$2:$A$132&amp;'Нормативные затраты по МЗ'!$B$2:$B$132,0))</f>
        <v>141.06</v>
      </c>
      <c r="I339" s="3">
        <f t="shared" si="10"/>
        <v>108334.08</v>
      </c>
      <c r="J339" s="53">
        <f t="shared" si="11"/>
        <v>768</v>
      </c>
      <c r="K339"/>
    </row>
    <row r="340" spans="1:11" x14ac:dyDescent="0.45">
      <c r="A340" s="83" t="s">
        <v>81</v>
      </c>
      <c r="B340" s="78" t="s">
        <v>1597</v>
      </c>
      <c r="C340" s="78" t="s">
        <v>16</v>
      </c>
      <c r="D340" s="79">
        <v>36</v>
      </c>
      <c r="E340" s="79">
        <v>20</v>
      </c>
      <c r="F340" s="80">
        <v>4</v>
      </c>
      <c r="G340" s="80">
        <v>15</v>
      </c>
      <c r="H340" s="68">
        <f t="array" ref="H340">INDEX('Нормативные затраты по МЗ'!$C$2:$C$132,MATCH(A340&amp;C340,'Нормативные затраты по МЗ'!$A$2:$A$132&amp;'Нормативные затраты по МЗ'!$B$2:$B$132,0))</f>
        <v>141.06</v>
      </c>
      <c r="I340" s="3">
        <f t="shared" si="10"/>
        <v>169272</v>
      </c>
      <c r="J340" s="53">
        <f t="shared" si="11"/>
        <v>1200</v>
      </c>
      <c r="K340"/>
    </row>
    <row r="341" spans="1:11" x14ac:dyDescent="0.45">
      <c r="A341" s="83" t="s">
        <v>81</v>
      </c>
      <c r="B341" s="78" t="s">
        <v>1598</v>
      </c>
      <c r="C341" s="78" t="s">
        <v>16</v>
      </c>
      <c r="D341" s="79">
        <v>36</v>
      </c>
      <c r="E341" s="79">
        <v>16</v>
      </c>
      <c r="F341" s="80">
        <v>6</v>
      </c>
      <c r="G341" s="80">
        <v>11</v>
      </c>
      <c r="H341" s="68">
        <f t="array" ref="H341">INDEX('Нормативные затраты по МЗ'!$C$2:$C$132,MATCH(A341&amp;C341,'Нормативные затраты по МЗ'!$A$2:$A$132&amp;'Нормативные затраты по МЗ'!$B$2:$B$132,0))</f>
        <v>141.06</v>
      </c>
      <c r="I341" s="3">
        <f t="shared" si="10"/>
        <v>148959.35999999999</v>
      </c>
      <c r="J341" s="53">
        <f t="shared" si="11"/>
        <v>1056</v>
      </c>
      <c r="K341"/>
    </row>
    <row r="342" spans="1:11" x14ac:dyDescent="0.45">
      <c r="A342" s="83" t="s">
        <v>81</v>
      </c>
      <c r="B342" s="78" t="s">
        <v>1599</v>
      </c>
      <c r="C342" s="78" t="s">
        <v>16</v>
      </c>
      <c r="D342" s="79">
        <v>36</v>
      </c>
      <c r="E342" s="79">
        <v>20</v>
      </c>
      <c r="F342" s="80">
        <v>4</v>
      </c>
      <c r="G342" s="80">
        <v>15</v>
      </c>
      <c r="H342" s="68">
        <f t="array" ref="H342">INDEX('Нормативные затраты по МЗ'!$C$2:$C$132,MATCH(A342&amp;C342,'Нормативные затраты по МЗ'!$A$2:$A$132&amp;'Нормативные затраты по МЗ'!$B$2:$B$132,0))</f>
        <v>141.06</v>
      </c>
      <c r="I342" s="3">
        <f t="shared" si="10"/>
        <v>169272</v>
      </c>
      <c r="J342" s="53">
        <f t="shared" si="11"/>
        <v>1200</v>
      </c>
      <c r="K342"/>
    </row>
    <row r="343" spans="1:11" x14ac:dyDescent="0.45">
      <c r="A343" s="83" t="s">
        <v>81</v>
      </c>
      <c r="B343" s="78" t="s">
        <v>1600</v>
      </c>
      <c r="C343" s="78" t="s">
        <v>16</v>
      </c>
      <c r="D343" s="79">
        <v>36</v>
      </c>
      <c r="E343" s="79">
        <v>16</v>
      </c>
      <c r="F343" s="80">
        <v>6</v>
      </c>
      <c r="G343" s="80">
        <v>11</v>
      </c>
      <c r="H343" s="68">
        <f t="array" ref="H343">INDEX('Нормативные затраты по МЗ'!$C$2:$C$132,MATCH(A343&amp;C343,'Нормативные затраты по МЗ'!$A$2:$A$132&amp;'Нормативные затраты по МЗ'!$B$2:$B$132,0))</f>
        <v>141.06</v>
      </c>
      <c r="I343" s="3">
        <f t="shared" si="10"/>
        <v>148959.35999999999</v>
      </c>
      <c r="J343" s="53">
        <f t="shared" si="11"/>
        <v>1056</v>
      </c>
      <c r="K343"/>
    </row>
    <row r="344" spans="1:11" x14ac:dyDescent="0.45">
      <c r="A344" s="83" t="s">
        <v>81</v>
      </c>
      <c r="B344" s="78" t="s">
        <v>1601</v>
      </c>
      <c r="C344" s="78" t="s">
        <v>16</v>
      </c>
      <c r="D344" s="79">
        <v>36</v>
      </c>
      <c r="E344" s="79">
        <v>20</v>
      </c>
      <c r="F344" s="80">
        <v>6</v>
      </c>
      <c r="G344" s="80">
        <v>10</v>
      </c>
      <c r="H344" s="68">
        <f t="array" ref="H344">INDEX('Нормативные затраты по МЗ'!$C$2:$C$132,MATCH(A344&amp;C344,'Нормативные затраты по МЗ'!$A$2:$A$132&amp;'Нормативные затраты по МЗ'!$B$2:$B$132,0))</f>
        <v>141.06</v>
      </c>
      <c r="I344" s="3">
        <f t="shared" si="10"/>
        <v>169272</v>
      </c>
      <c r="J344" s="53">
        <f t="shared" si="11"/>
        <v>1200</v>
      </c>
      <c r="K344"/>
    </row>
    <row r="345" spans="1:11" x14ac:dyDescent="0.45">
      <c r="A345" s="83" t="s">
        <v>81</v>
      </c>
      <c r="B345" s="78" t="s">
        <v>1602</v>
      </c>
      <c r="C345" s="78" t="s">
        <v>16</v>
      </c>
      <c r="D345" s="79">
        <v>36</v>
      </c>
      <c r="E345" s="79">
        <v>16</v>
      </c>
      <c r="F345" s="80">
        <v>6</v>
      </c>
      <c r="G345" s="80">
        <v>11</v>
      </c>
      <c r="H345" s="68">
        <f t="array" ref="H345">INDEX('Нормативные затраты по МЗ'!$C$2:$C$132,MATCH(A345&amp;C345,'Нормативные затраты по МЗ'!$A$2:$A$132&amp;'Нормативные затраты по МЗ'!$B$2:$B$132,0))</f>
        <v>141.06</v>
      </c>
      <c r="I345" s="3">
        <f t="shared" si="10"/>
        <v>148959.35999999999</v>
      </c>
      <c r="J345" s="53">
        <f t="shared" si="11"/>
        <v>1056</v>
      </c>
      <c r="K345"/>
    </row>
    <row r="346" spans="1:11" x14ac:dyDescent="0.45">
      <c r="A346" s="83" t="s">
        <v>81</v>
      </c>
      <c r="B346" s="78" t="s">
        <v>1603</v>
      </c>
      <c r="C346" s="78" t="s">
        <v>16</v>
      </c>
      <c r="D346" s="79">
        <v>36</v>
      </c>
      <c r="E346" s="79">
        <v>20</v>
      </c>
      <c r="F346" s="80">
        <v>6</v>
      </c>
      <c r="G346" s="80">
        <v>12</v>
      </c>
      <c r="H346" s="68">
        <f t="array" ref="H346">INDEX('Нормативные затраты по МЗ'!$C$2:$C$132,MATCH(A346&amp;C346,'Нормативные затраты по МЗ'!$A$2:$A$132&amp;'Нормативные затраты по МЗ'!$B$2:$B$132,0))</f>
        <v>141.06</v>
      </c>
      <c r="I346" s="3">
        <f t="shared" si="10"/>
        <v>203126.39999999999</v>
      </c>
      <c r="J346" s="53">
        <f t="shared" si="11"/>
        <v>1440</v>
      </c>
      <c r="K346"/>
    </row>
    <row r="347" spans="1:11" x14ac:dyDescent="0.45">
      <c r="A347" s="83" t="s">
        <v>81</v>
      </c>
      <c r="B347" s="78" t="s">
        <v>1604</v>
      </c>
      <c r="C347" s="78" t="s">
        <v>16</v>
      </c>
      <c r="D347" s="79">
        <v>36</v>
      </c>
      <c r="E347" s="79">
        <v>16</v>
      </c>
      <c r="F347" s="80">
        <v>8</v>
      </c>
      <c r="G347" s="80">
        <v>7</v>
      </c>
      <c r="H347" s="68">
        <f t="array" ref="H347">INDEX('Нормативные затраты по МЗ'!$C$2:$C$132,MATCH(A347&amp;C347,'Нормативные затраты по МЗ'!$A$2:$A$132&amp;'Нормативные затраты по МЗ'!$B$2:$B$132,0))</f>
        <v>141.06</v>
      </c>
      <c r="I347" s="3">
        <f t="shared" si="10"/>
        <v>126389.75999999999</v>
      </c>
      <c r="J347" s="53">
        <f t="shared" si="11"/>
        <v>896</v>
      </c>
      <c r="K347"/>
    </row>
    <row r="348" spans="1:11" x14ac:dyDescent="0.45">
      <c r="A348" s="83" t="s">
        <v>81</v>
      </c>
      <c r="B348" s="78" t="s">
        <v>1605</v>
      </c>
      <c r="C348" s="78" t="s">
        <v>16</v>
      </c>
      <c r="D348" s="79">
        <v>36</v>
      </c>
      <c r="E348" s="79">
        <v>20</v>
      </c>
      <c r="F348" s="80">
        <v>6</v>
      </c>
      <c r="G348" s="80">
        <v>12</v>
      </c>
      <c r="H348" s="68">
        <f t="array" ref="H348">INDEX('Нормативные затраты по МЗ'!$C$2:$C$132,MATCH(A348&amp;C348,'Нормативные затраты по МЗ'!$A$2:$A$132&amp;'Нормативные затраты по МЗ'!$B$2:$B$132,0))</f>
        <v>141.06</v>
      </c>
      <c r="I348" s="3">
        <f t="shared" si="10"/>
        <v>203126.39999999999</v>
      </c>
      <c r="J348" s="53">
        <f t="shared" si="11"/>
        <v>1440</v>
      </c>
      <c r="K348"/>
    </row>
    <row r="349" spans="1:11" x14ac:dyDescent="0.45">
      <c r="A349" s="83" t="s">
        <v>81</v>
      </c>
      <c r="B349" s="78" t="s">
        <v>1606</v>
      </c>
      <c r="C349" s="78" t="s">
        <v>16</v>
      </c>
      <c r="D349" s="79">
        <v>36</v>
      </c>
      <c r="E349" s="79">
        <v>16</v>
      </c>
      <c r="F349" s="80">
        <v>6</v>
      </c>
      <c r="G349" s="80">
        <v>12</v>
      </c>
      <c r="H349" s="68">
        <f t="array" ref="H349">INDEX('Нормативные затраты по МЗ'!$C$2:$C$132,MATCH(A349&amp;C349,'Нормативные затраты по МЗ'!$A$2:$A$132&amp;'Нормативные затраты по МЗ'!$B$2:$B$132,0))</f>
        <v>141.06</v>
      </c>
      <c r="I349" s="3">
        <f t="shared" si="10"/>
        <v>162501.12</v>
      </c>
      <c r="J349" s="53">
        <f t="shared" si="11"/>
        <v>1152</v>
      </c>
      <c r="K349"/>
    </row>
    <row r="350" spans="1:11" x14ac:dyDescent="0.45">
      <c r="A350" s="83" t="s">
        <v>81</v>
      </c>
      <c r="B350" s="78" t="s">
        <v>1607</v>
      </c>
      <c r="C350" s="78" t="s">
        <v>16</v>
      </c>
      <c r="D350" s="79">
        <v>36</v>
      </c>
      <c r="E350" s="79">
        <v>20</v>
      </c>
      <c r="F350" s="80">
        <v>4</v>
      </c>
      <c r="G350" s="80">
        <v>12</v>
      </c>
      <c r="H350" s="68">
        <f t="array" ref="H350">INDEX('Нормативные затраты по МЗ'!$C$2:$C$132,MATCH(A350&amp;C350,'Нормативные затраты по МЗ'!$A$2:$A$132&amp;'Нормативные затраты по МЗ'!$B$2:$B$132,0))</f>
        <v>141.06</v>
      </c>
      <c r="I350" s="3">
        <f t="shared" si="10"/>
        <v>135417.60000000001</v>
      </c>
      <c r="J350" s="53">
        <f t="shared" si="11"/>
        <v>960</v>
      </c>
      <c r="K350"/>
    </row>
    <row r="351" spans="1:11" x14ac:dyDescent="0.45">
      <c r="A351" s="83" t="s">
        <v>81</v>
      </c>
      <c r="B351" s="78" t="s">
        <v>1608</v>
      </c>
      <c r="C351" s="78" t="s">
        <v>16</v>
      </c>
      <c r="D351" s="79">
        <v>36</v>
      </c>
      <c r="E351" s="79">
        <v>16</v>
      </c>
      <c r="F351" s="80">
        <v>6</v>
      </c>
      <c r="G351" s="80">
        <v>12</v>
      </c>
      <c r="H351" s="68">
        <f t="array" ref="H351">INDEX('Нормативные затраты по МЗ'!$C$2:$C$132,MATCH(A351&amp;C351,'Нормативные затраты по МЗ'!$A$2:$A$132&amp;'Нормативные затраты по МЗ'!$B$2:$B$132,0))</f>
        <v>141.06</v>
      </c>
      <c r="I351" s="3">
        <f t="shared" si="10"/>
        <v>162501.12</v>
      </c>
      <c r="J351" s="53">
        <f t="shared" si="11"/>
        <v>1152</v>
      </c>
      <c r="K351"/>
    </row>
    <row r="352" spans="1:11" x14ac:dyDescent="0.45">
      <c r="A352" s="83" t="s">
        <v>81</v>
      </c>
      <c r="B352" s="78" t="s">
        <v>1609</v>
      </c>
      <c r="C352" s="78" t="s">
        <v>16</v>
      </c>
      <c r="D352" s="79">
        <v>36</v>
      </c>
      <c r="E352" s="79">
        <v>20</v>
      </c>
      <c r="F352" s="80">
        <v>4</v>
      </c>
      <c r="G352" s="80">
        <v>12</v>
      </c>
      <c r="H352" s="68">
        <f t="array" ref="H352">INDEX('Нормативные затраты по МЗ'!$C$2:$C$132,MATCH(A352&amp;C352,'Нормативные затраты по МЗ'!$A$2:$A$132&amp;'Нормативные затраты по МЗ'!$B$2:$B$132,0))</f>
        <v>141.06</v>
      </c>
      <c r="I352" s="3">
        <f t="shared" si="10"/>
        <v>135417.60000000001</v>
      </c>
      <c r="J352" s="53">
        <f t="shared" si="11"/>
        <v>960</v>
      </c>
      <c r="K352"/>
    </row>
    <row r="353" spans="1:11" x14ac:dyDescent="0.45">
      <c r="A353" s="83" t="s">
        <v>81</v>
      </c>
      <c r="B353" s="78" t="s">
        <v>1610</v>
      </c>
      <c r="C353" s="78" t="s">
        <v>16</v>
      </c>
      <c r="D353" s="79">
        <v>36</v>
      </c>
      <c r="E353" s="79">
        <v>16</v>
      </c>
      <c r="F353" s="80">
        <v>6</v>
      </c>
      <c r="G353" s="80">
        <v>12</v>
      </c>
      <c r="H353" s="68">
        <f t="array" ref="H353">INDEX('Нормативные затраты по МЗ'!$C$2:$C$132,MATCH(A353&amp;C353,'Нормативные затраты по МЗ'!$A$2:$A$132&amp;'Нормативные затраты по МЗ'!$B$2:$B$132,0))</f>
        <v>141.06</v>
      </c>
      <c r="I353" s="3">
        <f t="shared" si="10"/>
        <v>162501.12</v>
      </c>
      <c r="J353" s="53">
        <f t="shared" si="11"/>
        <v>1152</v>
      </c>
      <c r="K353"/>
    </row>
    <row r="354" spans="1:11" x14ac:dyDescent="0.45">
      <c r="A354" s="83" t="s">
        <v>81</v>
      </c>
      <c r="B354" s="78" t="s">
        <v>1611</v>
      </c>
      <c r="C354" s="78" t="s">
        <v>16</v>
      </c>
      <c r="D354" s="79">
        <v>36</v>
      </c>
      <c r="E354" s="79">
        <v>20</v>
      </c>
      <c r="F354" s="80">
        <v>4</v>
      </c>
      <c r="G354" s="80">
        <v>12</v>
      </c>
      <c r="H354" s="68">
        <f t="array" ref="H354">INDEX('Нормативные затраты по МЗ'!$C$2:$C$132,MATCH(A354&amp;C354,'Нормативные затраты по МЗ'!$A$2:$A$132&amp;'Нормативные затраты по МЗ'!$B$2:$B$132,0))</f>
        <v>141.06</v>
      </c>
      <c r="I354" s="3">
        <f t="shared" si="10"/>
        <v>135417.60000000001</v>
      </c>
      <c r="J354" s="53">
        <f t="shared" si="11"/>
        <v>960</v>
      </c>
      <c r="K354"/>
    </row>
    <row r="355" spans="1:11" x14ac:dyDescent="0.45">
      <c r="A355" s="83" t="s">
        <v>81</v>
      </c>
      <c r="B355" s="78" t="s">
        <v>1612</v>
      </c>
      <c r="C355" s="78" t="s">
        <v>16</v>
      </c>
      <c r="D355" s="79">
        <v>36</v>
      </c>
      <c r="E355" s="79">
        <v>16</v>
      </c>
      <c r="F355" s="80">
        <v>6</v>
      </c>
      <c r="G355" s="80">
        <v>12</v>
      </c>
      <c r="H355" s="68">
        <f t="array" ref="H355">INDEX('Нормативные затраты по МЗ'!$C$2:$C$132,MATCH(A355&amp;C355,'Нормативные затраты по МЗ'!$A$2:$A$132&amp;'Нормативные затраты по МЗ'!$B$2:$B$132,0))</f>
        <v>141.06</v>
      </c>
      <c r="I355" s="3">
        <f t="shared" si="10"/>
        <v>162501.12</v>
      </c>
      <c r="J355" s="53">
        <f t="shared" si="11"/>
        <v>1152</v>
      </c>
      <c r="K355"/>
    </row>
    <row r="356" spans="1:11" x14ac:dyDescent="0.45">
      <c r="A356" s="83" t="s">
        <v>81</v>
      </c>
      <c r="B356" s="78" t="s">
        <v>1613</v>
      </c>
      <c r="C356" s="78" t="s">
        <v>16</v>
      </c>
      <c r="D356" s="79">
        <v>36</v>
      </c>
      <c r="E356" s="79">
        <v>20</v>
      </c>
      <c r="F356" s="80">
        <v>4</v>
      </c>
      <c r="G356" s="80">
        <v>12</v>
      </c>
      <c r="H356" s="68">
        <f t="array" ref="H356">INDEX('Нормативные затраты по МЗ'!$C$2:$C$132,MATCH(A356&amp;C356,'Нормативные затраты по МЗ'!$A$2:$A$132&amp;'Нормативные затраты по МЗ'!$B$2:$B$132,0))</f>
        <v>141.06</v>
      </c>
      <c r="I356" s="3">
        <f t="shared" si="10"/>
        <v>135417.60000000001</v>
      </c>
      <c r="J356" s="53">
        <f t="shared" si="11"/>
        <v>960</v>
      </c>
      <c r="K356"/>
    </row>
    <row r="357" spans="1:11" x14ac:dyDescent="0.45">
      <c r="A357" s="83" t="s">
        <v>81</v>
      </c>
      <c r="B357" s="78" t="s">
        <v>1614</v>
      </c>
      <c r="C357" s="78" t="s">
        <v>16</v>
      </c>
      <c r="D357" s="79">
        <v>36</v>
      </c>
      <c r="E357" s="79">
        <v>16</v>
      </c>
      <c r="F357" s="80">
        <v>6</v>
      </c>
      <c r="G357" s="80">
        <v>11</v>
      </c>
      <c r="H357" s="68">
        <f t="array" ref="H357">INDEX('Нормативные затраты по МЗ'!$C$2:$C$132,MATCH(A357&amp;C357,'Нормативные затраты по МЗ'!$A$2:$A$132&amp;'Нормативные затраты по МЗ'!$B$2:$B$132,0))</f>
        <v>141.06</v>
      </c>
      <c r="I357" s="3">
        <f t="shared" si="10"/>
        <v>148959.35999999999</v>
      </c>
      <c r="J357" s="53">
        <f t="shared" si="11"/>
        <v>1056</v>
      </c>
      <c r="K357"/>
    </row>
    <row r="358" spans="1:11" x14ac:dyDescent="0.45">
      <c r="A358" s="83" t="s">
        <v>81</v>
      </c>
      <c r="B358" s="78" t="s">
        <v>1615</v>
      </c>
      <c r="C358" s="78" t="s">
        <v>16</v>
      </c>
      <c r="D358" s="79">
        <v>36</v>
      </c>
      <c r="E358" s="79">
        <v>20</v>
      </c>
      <c r="F358" s="80">
        <v>4</v>
      </c>
      <c r="G358" s="80">
        <v>12</v>
      </c>
      <c r="H358" s="68">
        <f t="array" ref="H358">INDEX('Нормативные затраты по МЗ'!$C$2:$C$132,MATCH(A358&amp;C358,'Нормативные затраты по МЗ'!$A$2:$A$132&amp;'Нормативные затраты по МЗ'!$B$2:$B$132,0))</f>
        <v>141.06</v>
      </c>
      <c r="I358" s="3">
        <f t="shared" si="10"/>
        <v>135417.60000000001</v>
      </c>
      <c r="J358" s="53">
        <f t="shared" si="11"/>
        <v>960</v>
      </c>
      <c r="K358"/>
    </row>
    <row r="359" spans="1:11" x14ac:dyDescent="0.45">
      <c r="A359" s="83" t="s">
        <v>81</v>
      </c>
      <c r="B359" s="78" t="s">
        <v>1616</v>
      </c>
      <c r="C359" s="78" t="s">
        <v>16</v>
      </c>
      <c r="D359" s="79">
        <v>36</v>
      </c>
      <c r="E359" s="79">
        <v>16</v>
      </c>
      <c r="F359" s="80">
        <v>6</v>
      </c>
      <c r="G359" s="80">
        <v>11</v>
      </c>
      <c r="H359" s="68">
        <f t="array" ref="H359">INDEX('Нормативные затраты по МЗ'!$C$2:$C$132,MATCH(A359&amp;C359,'Нормативные затраты по МЗ'!$A$2:$A$132&amp;'Нормативные затраты по МЗ'!$B$2:$B$132,0))</f>
        <v>141.06</v>
      </c>
      <c r="I359" s="3">
        <f t="shared" si="10"/>
        <v>148959.35999999999</v>
      </c>
      <c r="J359" s="53">
        <f t="shared" si="11"/>
        <v>1056</v>
      </c>
      <c r="K359"/>
    </row>
    <row r="360" spans="1:11" x14ac:dyDescent="0.45">
      <c r="A360" s="83" t="s">
        <v>81</v>
      </c>
      <c r="B360" s="78" t="s">
        <v>1617</v>
      </c>
      <c r="C360" s="78" t="s">
        <v>16</v>
      </c>
      <c r="D360" s="79">
        <v>36</v>
      </c>
      <c r="E360" s="79">
        <v>20</v>
      </c>
      <c r="F360" s="80">
        <v>2</v>
      </c>
      <c r="G360" s="80">
        <v>12</v>
      </c>
      <c r="H360" s="68">
        <f t="array" ref="H360">INDEX('Нормативные затраты по МЗ'!$C$2:$C$132,MATCH(A360&amp;C360,'Нормативные затраты по МЗ'!$A$2:$A$132&amp;'Нормативные затраты по МЗ'!$B$2:$B$132,0))</f>
        <v>141.06</v>
      </c>
      <c r="I360" s="3">
        <f t="shared" si="10"/>
        <v>67708.800000000003</v>
      </c>
      <c r="J360" s="53">
        <f t="shared" si="11"/>
        <v>480</v>
      </c>
      <c r="K360"/>
    </row>
    <row r="361" spans="1:11" x14ac:dyDescent="0.45">
      <c r="A361" s="83" t="s">
        <v>81</v>
      </c>
      <c r="B361" s="78" t="s">
        <v>1618</v>
      </c>
      <c r="C361" s="78" t="s">
        <v>16</v>
      </c>
      <c r="D361" s="79">
        <v>36</v>
      </c>
      <c r="E361" s="79">
        <v>16</v>
      </c>
      <c r="F361" s="80">
        <v>6</v>
      </c>
      <c r="G361" s="80">
        <v>11</v>
      </c>
      <c r="H361" s="68">
        <f t="array" ref="H361">INDEX('Нормативные затраты по МЗ'!$C$2:$C$132,MATCH(A361&amp;C361,'Нормативные затраты по МЗ'!$A$2:$A$132&amp;'Нормативные затраты по МЗ'!$B$2:$B$132,0))</f>
        <v>141.06</v>
      </c>
      <c r="I361" s="3">
        <f t="shared" si="10"/>
        <v>148959.35999999999</v>
      </c>
      <c r="J361" s="53">
        <f t="shared" si="11"/>
        <v>1056</v>
      </c>
      <c r="K361"/>
    </row>
    <row r="362" spans="1:11" x14ac:dyDescent="0.45">
      <c r="A362" s="83" t="s">
        <v>81</v>
      </c>
      <c r="B362" s="78" t="s">
        <v>1619</v>
      </c>
      <c r="C362" s="78" t="s">
        <v>16</v>
      </c>
      <c r="D362" s="79">
        <v>36</v>
      </c>
      <c r="E362" s="79">
        <v>20</v>
      </c>
      <c r="F362" s="80">
        <v>4</v>
      </c>
      <c r="G362" s="80">
        <v>10</v>
      </c>
      <c r="H362" s="68">
        <f t="array" ref="H362">INDEX('Нормативные затраты по МЗ'!$C$2:$C$132,MATCH(A362&amp;C362,'Нормативные затраты по МЗ'!$A$2:$A$132&amp;'Нормативные затраты по МЗ'!$B$2:$B$132,0))</f>
        <v>141.06</v>
      </c>
      <c r="I362" s="3">
        <f t="shared" si="10"/>
        <v>112848</v>
      </c>
      <c r="J362" s="53">
        <f t="shared" si="11"/>
        <v>800</v>
      </c>
      <c r="K362"/>
    </row>
    <row r="363" spans="1:11" x14ac:dyDescent="0.45">
      <c r="A363" s="83" t="s">
        <v>81</v>
      </c>
      <c r="B363" s="78" t="s">
        <v>1620</v>
      </c>
      <c r="C363" s="78" t="s">
        <v>16</v>
      </c>
      <c r="D363" s="79">
        <v>36</v>
      </c>
      <c r="E363" s="79">
        <v>16</v>
      </c>
      <c r="F363" s="80">
        <v>6</v>
      </c>
      <c r="G363" s="80">
        <v>11</v>
      </c>
      <c r="H363" s="68">
        <f t="array" ref="H363">INDEX('Нормативные затраты по МЗ'!$C$2:$C$132,MATCH(A363&amp;C363,'Нормативные затраты по МЗ'!$A$2:$A$132&amp;'Нормативные затраты по МЗ'!$B$2:$B$132,0))</f>
        <v>141.06</v>
      </c>
      <c r="I363" s="3">
        <f t="shared" si="10"/>
        <v>148959.35999999999</v>
      </c>
      <c r="J363" s="53">
        <f t="shared" si="11"/>
        <v>1056</v>
      </c>
      <c r="K363"/>
    </row>
    <row r="364" spans="1:11" x14ac:dyDescent="0.45">
      <c r="A364" s="83" t="s">
        <v>81</v>
      </c>
      <c r="B364" s="78" t="s">
        <v>1621</v>
      </c>
      <c r="C364" s="78" t="s">
        <v>16</v>
      </c>
      <c r="D364" s="79">
        <v>36</v>
      </c>
      <c r="E364" s="79">
        <v>20</v>
      </c>
      <c r="F364" s="80">
        <v>4</v>
      </c>
      <c r="G364" s="80">
        <v>15</v>
      </c>
      <c r="H364" s="68">
        <f t="array" ref="H364">INDEX('Нормативные затраты по МЗ'!$C$2:$C$132,MATCH(A364&amp;C364,'Нормативные затраты по МЗ'!$A$2:$A$132&amp;'Нормативные затраты по МЗ'!$B$2:$B$132,0))</f>
        <v>141.06</v>
      </c>
      <c r="I364" s="3">
        <f t="shared" si="10"/>
        <v>169272</v>
      </c>
      <c r="J364" s="53">
        <f t="shared" si="11"/>
        <v>1200</v>
      </c>
      <c r="K364"/>
    </row>
    <row r="365" spans="1:11" x14ac:dyDescent="0.45">
      <c r="A365" s="83" t="s">
        <v>81</v>
      </c>
      <c r="B365" s="78" t="s">
        <v>1622</v>
      </c>
      <c r="C365" s="78" t="s">
        <v>16</v>
      </c>
      <c r="D365" s="79">
        <v>36</v>
      </c>
      <c r="E365" s="79">
        <v>16</v>
      </c>
      <c r="F365" s="80">
        <v>4</v>
      </c>
      <c r="G365" s="80">
        <v>11</v>
      </c>
      <c r="H365" s="68">
        <f t="array" ref="H365">INDEX('Нормативные затраты по МЗ'!$C$2:$C$132,MATCH(A365&amp;C365,'Нормативные затраты по МЗ'!$A$2:$A$132&amp;'Нормативные затраты по МЗ'!$B$2:$B$132,0))</f>
        <v>141.06</v>
      </c>
      <c r="I365" s="3">
        <f t="shared" si="10"/>
        <v>99306.240000000005</v>
      </c>
      <c r="J365" s="53">
        <f t="shared" si="11"/>
        <v>704</v>
      </c>
      <c r="K365"/>
    </row>
    <row r="366" spans="1:11" x14ac:dyDescent="0.45">
      <c r="A366" s="83" t="s">
        <v>81</v>
      </c>
      <c r="B366" s="78" t="s">
        <v>1623</v>
      </c>
      <c r="C366" s="78" t="s">
        <v>16</v>
      </c>
      <c r="D366" s="79">
        <v>36</v>
      </c>
      <c r="E366" s="79">
        <v>20</v>
      </c>
      <c r="F366" s="80">
        <v>2</v>
      </c>
      <c r="G366" s="80">
        <v>14</v>
      </c>
      <c r="H366" s="68">
        <f t="array" ref="H366">INDEX('Нормативные затраты по МЗ'!$C$2:$C$132,MATCH(A366&amp;C366,'Нормативные затраты по МЗ'!$A$2:$A$132&amp;'Нормативные затраты по МЗ'!$B$2:$B$132,0))</f>
        <v>141.06</v>
      </c>
      <c r="I366" s="3">
        <f t="shared" si="10"/>
        <v>78993.600000000006</v>
      </c>
      <c r="J366" s="53">
        <f t="shared" si="11"/>
        <v>560</v>
      </c>
      <c r="K366"/>
    </row>
    <row r="367" spans="1:11" x14ac:dyDescent="0.45">
      <c r="A367" s="83" t="s">
        <v>81</v>
      </c>
      <c r="B367" s="78" t="s">
        <v>1624</v>
      </c>
      <c r="C367" s="78" t="s">
        <v>16</v>
      </c>
      <c r="D367" s="79">
        <v>36</v>
      </c>
      <c r="E367" s="79">
        <v>16</v>
      </c>
      <c r="F367" s="80">
        <v>4</v>
      </c>
      <c r="G367" s="80">
        <v>11</v>
      </c>
      <c r="H367" s="68">
        <f t="array" ref="H367">INDEX('Нормативные затраты по МЗ'!$C$2:$C$132,MATCH(A367&amp;C367,'Нормативные затраты по МЗ'!$A$2:$A$132&amp;'Нормативные затраты по МЗ'!$B$2:$B$132,0))</f>
        <v>141.06</v>
      </c>
      <c r="I367" s="3">
        <f t="shared" si="10"/>
        <v>99306.240000000005</v>
      </c>
      <c r="J367" s="53">
        <f t="shared" si="11"/>
        <v>704</v>
      </c>
      <c r="K367"/>
    </row>
    <row r="368" spans="1:11" x14ac:dyDescent="0.45">
      <c r="A368" s="83" t="s">
        <v>81</v>
      </c>
      <c r="B368" s="78" t="s">
        <v>1625</v>
      </c>
      <c r="C368" s="78" t="s">
        <v>14</v>
      </c>
      <c r="D368" s="79">
        <v>36</v>
      </c>
      <c r="E368" s="79">
        <v>20</v>
      </c>
      <c r="F368" s="80">
        <v>4</v>
      </c>
      <c r="G368" s="80">
        <v>14</v>
      </c>
      <c r="H368" s="68">
        <f t="array" ref="H368">INDEX('Нормативные затраты по МЗ'!$C$2:$C$132,MATCH(A368&amp;C368,'Нормативные затраты по МЗ'!$A$2:$A$132&amp;'Нормативные затраты по МЗ'!$B$2:$B$132,0))</f>
        <v>83.36</v>
      </c>
      <c r="I368" s="3">
        <f t="shared" si="10"/>
        <v>93363.199999999997</v>
      </c>
      <c r="J368" s="53">
        <f t="shared" si="11"/>
        <v>1120</v>
      </c>
      <c r="K368"/>
    </row>
    <row r="369" spans="1:11" x14ac:dyDescent="0.45">
      <c r="A369" s="83" t="s">
        <v>81</v>
      </c>
      <c r="B369" s="78" t="s">
        <v>1626</v>
      </c>
      <c r="C369" s="78" t="s">
        <v>16</v>
      </c>
      <c r="D369" s="79">
        <v>36</v>
      </c>
      <c r="E369" s="79">
        <v>16</v>
      </c>
      <c r="F369" s="80">
        <v>6</v>
      </c>
      <c r="G369" s="80">
        <v>11</v>
      </c>
      <c r="H369" s="68">
        <f t="array" ref="H369">INDEX('Нормативные затраты по МЗ'!$C$2:$C$132,MATCH(A369&amp;C369,'Нормативные затраты по МЗ'!$A$2:$A$132&amp;'Нормативные затраты по МЗ'!$B$2:$B$132,0))</f>
        <v>141.06</v>
      </c>
      <c r="I369" s="3">
        <f t="shared" si="10"/>
        <v>148959.35999999999</v>
      </c>
      <c r="J369" s="53">
        <f t="shared" si="11"/>
        <v>1056</v>
      </c>
      <c r="K369"/>
    </row>
    <row r="370" spans="1:11" x14ac:dyDescent="0.45">
      <c r="A370" s="83" t="s">
        <v>81</v>
      </c>
      <c r="B370" s="78" t="s">
        <v>1627</v>
      </c>
      <c r="C370" s="78" t="s">
        <v>14</v>
      </c>
      <c r="D370" s="79">
        <v>36</v>
      </c>
      <c r="E370" s="79">
        <v>20</v>
      </c>
      <c r="F370" s="80">
        <v>6</v>
      </c>
      <c r="G370" s="80">
        <v>10</v>
      </c>
      <c r="H370" s="68">
        <f t="array" ref="H370">INDEX('Нормативные затраты по МЗ'!$C$2:$C$132,MATCH(A370&amp;C370,'Нормативные затраты по МЗ'!$A$2:$A$132&amp;'Нормативные затраты по МЗ'!$B$2:$B$132,0))</f>
        <v>83.36</v>
      </c>
      <c r="I370" s="3">
        <f t="shared" si="10"/>
        <v>100032</v>
      </c>
      <c r="J370" s="53">
        <f t="shared" si="11"/>
        <v>1200</v>
      </c>
      <c r="K370"/>
    </row>
    <row r="371" spans="1:11" x14ac:dyDescent="0.45">
      <c r="A371" s="83" t="s">
        <v>81</v>
      </c>
      <c r="B371" s="78" t="s">
        <v>1628</v>
      </c>
      <c r="C371" s="78" t="s">
        <v>16</v>
      </c>
      <c r="D371" s="79">
        <v>36</v>
      </c>
      <c r="E371" s="79">
        <v>16</v>
      </c>
      <c r="F371" s="80">
        <v>6</v>
      </c>
      <c r="G371" s="80">
        <v>11</v>
      </c>
      <c r="H371" s="68">
        <f t="array" ref="H371">INDEX('Нормативные затраты по МЗ'!$C$2:$C$132,MATCH(A371&amp;C371,'Нормативные затраты по МЗ'!$A$2:$A$132&amp;'Нормативные затраты по МЗ'!$B$2:$B$132,0))</f>
        <v>141.06</v>
      </c>
      <c r="I371" s="3">
        <f t="shared" si="10"/>
        <v>148959.35999999999</v>
      </c>
      <c r="J371" s="53">
        <f t="shared" si="11"/>
        <v>1056</v>
      </c>
      <c r="K371"/>
    </row>
    <row r="372" spans="1:11" x14ac:dyDescent="0.45">
      <c r="A372" s="83" t="s">
        <v>81</v>
      </c>
      <c r="B372" s="78" t="s">
        <v>1629</v>
      </c>
      <c r="C372" s="78" t="s">
        <v>14</v>
      </c>
      <c r="D372" s="79">
        <v>36</v>
      </c>
      <c r="E372" s="79">
        <v>20</v>
      </c>
      <c r="F372" s="80">
        <v>6</v>
      </c>
      <c r="G372" s="80">
        <v>10</v>
      </c>
      <c r="H372" s="68">
        <f t="array" ref="H372">INDEX('Нормативные затраты по МЗ'!$C$2:$C$132,MATCH(A372&amp;C372,'Нормативные затраты по МЗ'!$A$2:$A$132&amp;'Нормативные затраты по МЗ'!$B$2:$B$132,0))</f>
        <v>83.36</v>
      </c>
      <c r="I372" s="3">
        <f t="shared" si="10"/>
        <v>100032</v>
      </c>
      <c r="J372" s="53">
        <f t="shared" si="11"/>
        <v>1200</v>
      </c>
      <c r="K372"/>
    </row>
    <row r="373" spans="1:11" x14ac:dyDescent="0.45">
      <c r="A373" s="83" t="s">
        <v>81</v>
      </c>
      <c r="B373" s="78" t="s">
        <v>1630</v>
      </c>
      <c r="C373" s="78" t="s">
        <v>16</v>
      </c>
      <c r="D373" s="79">
        <v>36</v>
      </c>
      <c r="E373" s="79">
        <v>16</v>
      </c>
      <c r="F373" s="80">
        <v>6</v>
      </c>
      <c r="G373" s="80">
        <v>12</v>
      </c>
      <c r="H373" s="68">
        <f t="array" ref="H373">INDEX('Нормативные затраты по МЗ'!$C$2:$C$132,MATCH(A373&amp;C373,'Нормативные затраты по МЗ'!$A$2:$A$132&amp;'Нормативные затраты по МЗ'!$B$2:$B$132,0))</f>
        <v>141.06</v>
      </c>
      <c r="I373" s="3">
        <f t="shared" si="10"/>
        <v>162501.12</v>
      </c>
      <c r="J373" s="53">
        <f t="shared" si="11"/>
        <v>1152</v>
      </c>
      <c r="K373"/>
    </row>
    <row r="374" spans="1:11" x14ac:dyDescent="0.45">
      <c r="A374" s="83" t="s">
        <v>81</v>
      </c>
      <c r="B374" s="78" t="s">
        <v>1631</v>
      </c>
      <c r="C374" s="78" t="s">
        <v>14</v>
      </c>
      <c r="D374" s="79">
        <v>36</v>
      </c>
      <c r="E374" s="79">
        <v>20</v>
      </c>
      <c r="F374" s="80">
        <v>6</v>
      </c>
      <c r="G374" s="80">
        <v>12</v>
      </c>
      <c r="H374" s="68">
        <f t="array" ref="H374">INDEX('Нормативные затраты по МЗ'!$C$2:$C$132,MATCH(A374&amp;C374,'Нормативные затраты по МЗ'!$A$2:$A$132&amp;'Нормативные затраты по МЗ'!$B$2:$B$132,0))</f>
        <v>83.36</v>
      </c>
      <c r="I374" s="3">
        <f t="shared" si="10"/>
        <v>120038.39999999999</v>
      </c>
      <c r="J374" s="53">
        <f t="shared" si="11"/>
        <v>1440</v>
      </c>
      <c r="K374"/>
    </row>
    <row r="375" spans="1:11" x14ac:dyDescent="0.45">
      <c r="A375" s="83" t="s">
        <v>81</v>
      </c>
      <c r="B375" s="78" t="s">
        <v>1632</v>
      </c>
      <c r="C375" s="78" t="s">
        <v>16</v>
      </c>
      <c r="D375" s="79">
        <v>36</v>
      </c>
      <c r="E375" s="79">
        <v>16</v>
      </c>
      <c r="F375" s="80">
        <v>6</v>
      </c>
      <c r="G375" s="80">
        <v>12</v>
      </c>
      <c r="H375" s="68">
        <f t="array" ref="H375">INDEX('Нормативные затраты по МЗ'!$C$2:$C$132,MATCH(A375&amp;C375,'Нормативные затраты по МЗ'!$A$2:$A$132&amp;'Нормативные затраты по МЗ'!$B$2:$B$132,0))</f>
        <v>141.06</v>
      </c>
      <c r="I375" s="3">
        <f t="shared" si="10"/>
        <v>162501.12</v>
      </c>
      <c r="J375" s="53">
        <f t="shared" si="11"/>
        <v>1152</v>
      </c>
      <c r="K375"/>
    </row>
    <row r="376" spans="1:11" x14ac:dyDescent="0.45">
      <c r="A376" s="83" t="s">
        <v>81</v>
      </c>
      <c r="B376" s="78" t="s">
        <v>1633</v>
      </c>
      <c r="C376" s="78" t="s">
        <v>14</v>
      </c>
      <c r="D376" s="79">
        <v>36</v>
      </c>
      <c r="E376" s="79">
        <v>20</v>
      </c>
      <c r="F376" s="80">
        <v>6</v>
      </c>
      <c r="G376" s="80">
        <v>12</v>
      </c>
      <c r="H376" s="68">
        <f t="array" ref="H376">INDEX('Нормативные затраты по МЗ'!$C$2:$C$132,MATCH(A376&amp;C376,'Нормативные затраты по МЗ'!$A$2:$A$132&amp;'Нормативные затраты по МЗ'!$B$2:$B$132,0))</f>
        <v>83.36</v>
      </c>
      <c r="I376" s="3">
        <f t="shared" si="10"/>
        <v>120038.39999999999</v>
      </c>
      <c r="J376" s="53">
        <f t="shared" si="11"/>
        <v>1440</v>
      </c>
      <c r="K376"/>
    </row>
    <row r="377" spans="1:11" x14ac:dyDescent="0.45">
      <c r="A377" s="83" t="s">
        <v>81</v>
      </c>
      <c r="B377" s="78" t="s">
        <v>1634</v>
      </c>
      <c r="C377" s="78" t="s">
        <v>16</v>
      </c>
      <c r="D377" s="79">
        <v>36</v>
      </c>
      <c r="E377" s="79">
        <v>16</v>
      </c>
      <c r="F377" s="80">
        <v>6</v>
      </c>
      <c r="G377" s="80">
        <v>11</v>
      </c>
      <c r="H377" s="68">
        <f t="array" ref="H377">INDEX('Нормативные затраты по МЗ'!$C$2:$C$132,MATCH(A377&amp;C377,'Нормативные затраты по МЗ'!$A$2:$A$132&amp;'Нормативные затраты по МЗ'!$B$2:$B$132,0))</f>
        <v>141.06</v>
      </c>
      <c r="I377" s="3">
        <f t="shared" si="10"/>
        <v>148959.35999999999</v>
      </c>
      <c r="J377" s="53">
        <f t="shared" si="11"/>
        <v>1056</v>
      </c>
      <c r="K377"/>
    </row>
    <row r="378" spans="1:11" x14ac:dyDescent="0.45">
      <c r="A378" s="83" t="s">
        <v>81</v>
      </c>
      <c r="B378" s="78" t="s">
        <v>1635</v>
      </c>
      <c r="C378" s="78" t="s">
        <v>14</v>
      </c>
      <c r="D378" s="79">
        <v>36</v>
      </c>
      <c r="E378" s="79">
        <v>20</v>
      </c>
      <c r="F378" s="80">
        <v>4</v>
      </c>
      <c r="G378" s="80">
        <v>14</v>
      </c>
      <c r="H378" s="68">
        <f t="array" ref="H378">INDEX('Нормативные затраты по МЗ'!$C$2:$C$132,MATCH(A378&amp;C378,'Нормативные затраты по МЗ'!$A$2:$A$132&amp;'Нормативные затраты по МЗ'!$B$2:$B$132,0))</f>
        <v>83.36</v>
      </c>
      <c r="I378" s="3">
        <f t="shared" si="10"/>
        <v>93363.199999999997</v>
      </c>
      <c r="J378" s="53">
        <f t="shared" si="11"/>
        <v>1120</v>
      </c>
      <c r="K378"/>
    </row>
    <row r="379" spans="1:11" x14ac:dyDescent="0.45">
      <c r="A379" s="83" t="s">
        <v>81</v>
      </c>
      <c r="B379" s="78" t="s">
        <v>1636</v>
      </c>
      <c r="C379" s="78" t="s">
        <v>16</v>
      </c>
      <c r="D379" s="79">
        <v>36</v>
      </c>
      <c r="E379" s="79">
        <v>16</v>
      </c>
      <c r="F379" s="80">
        <v>6</v>
      </c>
      <c r="G379" s="80">
        <v>11</v>
      </c>
      <c r="H379" s="68">
        <f t="array" ref="H379">INDEX('Нормативные затраты по МЗ'!$C$2:$C$132,MATCH(A379&amp;C379,'Нормативные затраты по МЗ'!$A$2:$A$132&amp;'Нормативные затраты по МЗ'!$B$2:$B$132,0))</f>
        <v>141.06</v>
      </c>
      <c r="I379" s="3">
        <f t="shared" si="10"/>
        <v>148959.35999999999</v>
      </c>
      <c r="J379" s="53">
        <f t="shared" si="11"/>
        <v>1056</v>
      </c>
      <c r="K379"/>
    </row>
    <row r="380" spans="1:11" x14ac:dyDescent="0.45">
      <c r="A380" s="83" t="s">
        <v>81</v>
      </c>
      <c r="B380" s="78" t="s">
        <v>1637</v>
      </c>
      <c r="C380" s="78" t="s">
        <v>14</v>
      </c>
      <c r="D380" s="79">
        <v>36</v>
      </c>
      <c r="E380" s="79">
        <v>20</v>
      </c>
      <c r="F380" s="80">
        <v>4</v>
      </c>
      <c r="G380" s="80">
        <v>14</v>
      </c>
      <c r="H380" s="68">
        <f t="array" ref="H380">INDEX('Нормативные затраты по МЗ'!$C$2:$C$132,MATCH(A380&amp;C380,'Нормативные затраты по МЗ'!$A$2:$A$132&amp;'Нормативные затраты по МЗ'!$B$2:$B$132,0))</f>
        <v>83.36</v>
      </c>
      <c r="I380" s="3">
        <f t="shared" si="10"/>
        <v>93363.199999999997</v>
      </c>
      <c r="J380" s="53">
        <f t="shared" si="11"/>
        <v>1120</v>
      </c>
      <c r="K380"/>
    </row>
    <row r="381" spans="1:11" x14ac:dyDescent="0.45">
      <c r="A381" s="83" t="s">
        <v>81</v>
      </c>
      <c r="B381" s="78" t="s">
        <v>1638</v>
      </c>
      <c r="C381" s="78" t="s">
        <v>16</v>
      </c>
      <c r="D381" s="79">
        <v>36</v>
      </c>
      <c r="E381" s="79">
        <v>16</v>
      </c>
      <c r="F381" s="80">
        <v>2</v>
      </c>
      <c r="G381" s="80">
        <v>12</v>
      </c>
      <c r="H381" s="68">
        <f t="array" ref="H381">INDEX('Нормативные затраты по МЗ'!$C$2:$C$132,MATCH(A381&amp;C381,'Нормативные затраты по МЗ'!$A$2:$A$132&amp;'Нормативные затраты по МЗ'!$B$2:$B$132,0))</f>
        <v>141.06</v>
      </c>
      <c r="I381" s="3">
        <f t="shared" si="10"/>
        <v>54167.040000000001</v>
      </c>
      <c r="J381" s="53">
        <f t="shared" si="11"/>
        <v>384</v>
      </c>
      <c r="K381"/>
    </row>
    <row r="382" spans="1:11" x14ac:dyDescent="0.45">
      <c r="A382" s="83" t="s">
        <v>81</v>
      </c>
      <c r="B382" s="78" t="s">
        <v>1639</v>
      </c>
      <c r="C382" s="78" t="s">
        <v>14</v>
      </c>
      <c r="D382" s="79">
        <v>36</v>
      </c>
      <c r="E382" s="79">
        <v>20</v>
      </c>
      <c r="F382" s="80">
        <v>4</v>
      </c>
      <c r="G382" s="80">
        <v>14</v>
      </c>
      <c r="H382" s="68">
        <f t="array" ref="H382">INDEX('Нормативные затраты по МЗ'!$C$2:$C$132,MATCH(A382&amp;C382,'Нормативные затраты по МЗ'!$A$2:$A$132&amp;'Нормативные затраты по МЗ'!$B$2:$B$132,0))</f>
        <v>83.36</v>
      </c>
      <c r="I382" s="3">
        <f t="shared" si="10"/>
        <v>93363.199999999997</v>
      </c>
      <c r="J382" s="53">
        <f t="shared" si="11"/>
        <v>1120</v>
      </c>
      <c r="K382"/>
    </row>
    <row r="383" spans="1:11" x14ac:dyDescent="0.45">
      <c r="A383" s="83" t="s">
        <v>81</v>
      </c>
      <c r="B383" s="78" t="s">
        <v>1640</v>
      </c>
      <c r="C383" s="78" t="s">
        <v>16</v>
      </c>
      <c r="D383" s="79">
        <v>36</v>
      </c>
      <c r="E383" s="79">
        <v>16</v>
      </c>
      <c r="F383" s="80">
        <v>4</v>
      </c>
      <c r="G383" s="80">
        <v>12</v>
      </c>
      <c r="H383" s="68">
        <f t="array" ref="H383">INDEX('Нормативные затраты по МЗ'!$C$2:$C$132,MATCH(A383&amp;C383,'Нормативные затраты по МЗ'!$A$2:$A$132&amp;'Нормативные затраты по МЗ'!$B$2:$B$132,0))</f>
        <v>141.06</v>
      </c>
      <c r="I383" s="3">
        <f t="shared" si="10"/>
        <v>108334.08</v>
      </c>
      <c r="J383" s="53">
        <f t="shared" si="11"/>
        <v>768</v>
      </c>
      <c r="K383"/>
    </row>
    <row r="384" spans="1:11" x14ac:dyDescent="0.45">
      <c r="A384" s="83" t="s">
        <v>81</v>
      </c>
      <c r="B384" s="78" t="s">
        <v>1641</v>
      </c>
      <c r="C384" s="78" t="s">
        <v>14</v>
      </c>
      <c r="D384" s="79">
        <v>36</v>
      </c>
      <c r="E384" s="79">
        <v>20</v>
      </c>
      <c r="F384" s="80">
        <v>6</v>
      </c>
      <c r="G384" s="80">
        <v>14</v>
      </c>
      <c r="H384" s="68">
        <f t="array" ref="H384">INDEX('Нормативные затраты по МЗ'!$C$2:$C$132,MATCH(A384&amp;C384,'Нормативные затраты по МЗ'!$A$2:$A$132&amp;'Нормативные затраты по МЗ'!$B$2:$B$132,0))</f>
        <v>83.36</v>
      </c>
      <c r="I384" s="3">
        <f t="shared" si="10"/>
        <v>140044.79999999999</v>
      </c>
      <c r="J384" s="53">
        <f t="shared" si="11"/>
        <v>1680</v>
      </c>
      <c r="K384"/>
    </row>
    <row r="385" spans="1:11" x14ac:dyDescent="0.45">
      <c r="A385" s="83" t="s">
        <v>81</v>
      </c>
      <c r="B385" s="78" t="s">
        <v>1642</v>
      </c>
      <c r="C385" s="78" t="s">
        <v>16</v>
      </c>
      <c r="D385" s="79">
        <v>36</v>
      </c>
      <c r="E385" s="79">
        <v>16</v>
      </c>
      <c r="F385" s="80">
        <v>4</v>
      </c>
      <c r="G385" s="80">
        <v>12</v>
      </c>
      <c r="H385" s="68">
        <f t="array" ref="H385">INDEX('Нормативные затраты по МЗ'!$C$2:$C$132,MATCH(A385&amp;C385,'Нормативные затраты по МЗ'!$A$2:$A$132&amp;'Нормативные затраты по МЗ'!$B$2:$B$132,0))</f>
        <v>141.06</v>
      </c>
      <c r="I385" s="3">
        <f t="shared" si="10"/>
        <v>108334.08</v>
      </c>
      <c r="J385" s="53">
        <f t="shared" si="11"/>
        <v>768</v>
      </c>
      <c r="K385"/>
    </row>
    <row r="386" spans="1:11" x14ac:dyDescent="0.45">
      <c r="A386" s="83" t="s">
        <v>81</v>
      </c>
      <c r="B386" s="78" t="s">
        <v>1643</v>
      </c>
      <c r="C386" s="78" t="s">
        <v>14</v>
      </c>
      <c r="D386" s="79">
        <v>36</v>
      </c>
      <c r="E386" s="79">
        <v>20</v>
      </c>
      <c r="F386" s="80">
        <v>4</v>
      </c>
      <c r="G386" s="80">
        <v>15</v>
      </c>
      <c r="H386" s="68">
        <f t="array" ref="H386">INDEX('Нормативные затраты по МЗ'!$C$2:$C$132,MATCH(A386&amp;C386,'Нормативные затраты по МЗ'!$A$2:$A$132&amp;'Нормативные затраты по МЗ'!$B$2:$B$132,0))</f>
        <v>83.36</v>
      </c>
      <c r="I386" s="3">
        <f t="shared" ref="I386:I449" si="12">E386*F386*G386*H386</f>
        <v>100032</v>
      </c>
      <c r="J386" s="53">
        <f t="shared" ref="J386:J449" si="13">E386*F386*G386</f>
        <v>1200</v>
      </c>
      <c r="K386"/>
    </row>
    <row r="387" spans="1:11" x14ac:dyDescent="0.45">
      <c r="A387" s="83" t="s">
        <v>81</v>
      </c>
      <c r="B387" s="78" t="s">
        <v>1644</v>
      </c>
      <c r="C387" s="78" t="s">
        <v>16</v>
      </c>
      <c r="D387" s="79">
        <v>36</v>
      </c>
      <c r="E387" s="79">
        <v>16</v>
      </c>
      <c r="F387" s="80">
        <v>4</v>
      </c>
      <c r="G387" s="80">
        <v>12</v>
      </c>
      <c r="H387" s="68">
        <f t="array" ref="H387">INDEX('Нормативные затраты по МЗ'!$C$2:$C$132,MATCH(A387&amp;C387,'Нормативные затраты по МЗ'!$A$2:$A$132&amp;'Нормативные затраты по МЗ'!$B$2:$B$132,0))</f>
        <v>141.06</v>
      </c>
      <c r="I387" s="3">
        <f t="shared" si="12"/>
        <v>108334.08</v>
      </c>
      <c r="J387" s="53">
        <f t="shared" si="13"/>
        <v>768</v>
      </c>
      <c r="K387"/>
    </row>
    <row r="388" spans="1:11" x14ac:dyDescent="0.45">
      <c r="A388" s="83" t="s">
        <v>81</v>
      </c>
      <c r="B388" s="78" t="s">
        <v>1645</v>
      </c>
      <c r="C388" s="78" t="s">
        <v>14</v>
      </c>
      <c r="D388" s="79">
        <v>36</v>
      </c>
      <c r="E388" s="79">
        <v>20</v>
      </c>
      <c r="F388" s="80">
        <v>4</v>
      </c>
      <c r="G388" s="80">
        <v>15</v>
      </c>
      <c r="H388" s="68">
        <f t="array" ref="H388">INDEX('Нормативные затраты по МЗ'!$C$2:$C$132,MATCH(A388&amp;C388,'Нормативные затраты по МЗ'!$A$2:$A$132&amp;'Нормативные затраты по МЗ'!$B$2:$B$132,0))</f>
        <v>83.36</v>
      </c>
      <c r="I388" s="3">
        <f t="shared" si="12"/>
        <v>100032</v>
      </c>
      <c r="J388" s="53">
        <f t="shared" si="13"/>
        <v>1200</v>
      </c>
      <c r="K388"/>
    </row>
    <row r="389" spans="1:11" x14ac:dyDescent="0.45">
      <c r="A389" s="83" t="s">
        <v>81</v>
      </c>
      <c r="B389" s="78" t="s">
        <v>1646</v>
      </c>
      <c r="C389" s="78" t="s">
        <v>16</v>
      </c>
      <c r="D389" s="79">
        <v>36</v>
      </c>
      <c r="E389" s="79">
        <v>16</v>
      </c>
      <c r="F389" s="80">
        <v>4</v>
      </c>
      <c r="G389" s="80">
        <v>12</v>
      </c>
      <c r="H389" s="68">
        <f t="array" ref="H389">INDEX('Нормативные затраты по МЗ'!$C$2:$C$132,MATCH(A389&amp;C389,'Нормативные затраты по МЗ'!$A$2:$A$132&amp;'Нормативные затраты по МЗ'!$B$2:$B$132,0))</f>
        <v>141.06</v>
      </c>
      <c r="I389" s="3">
        <f t="shared" si="12"/>
        <v>108334.08</v>
      </c>
      <c r="J389" s="53">
        <f t="shared" si="13"/>
        <v>768</v>
      </c>
      <c r="K389"/>
    </row>
    <row r="390" spans="1:11" x14ac:dyDescent="0.45">
      <c r="A390" s="83" t="s">
        <v>81</v>
      </c>
      <c r="B390" s="78" t="s">
        <v>1647</v>
      </c>
      <c r="C390" s="78" t="s">
        <v>14</v>
      </c>
      <c r="D390" s="79">
        <v>36</v>
      </c>
      <c r="E390" s="79">
        <v>20</v>
      </c>
      <c r="F390" s="80">
        <v>4</v>
      </c>
      <c r="G390" s="80">
        <v>15</v>
      </c>
      <c r="H390" s="68">
        <f t="array" ref="H390">INDEX('Нормативные затраты по МЗ'!$C$2:$C$132,MATCH(A390&amp;C390,'Нормативные затраты по МЗ'!$A$2:$A$132&amp;'Нормативные затраты по МЗ'!$B$2:$B$132,0))</f>
        <v>83.36</v>
      </c>
      <c r="I390" s="3">
        <f t="shared" si="12"/>
        <v>100032</v>
      </c>
      <c r="J390" s="53">
        <f t="shared" si="13"/>
        <v>1200</v>
      </c>
      <c r="K390"/>
    </row>
    <row r="391" spans="1:11" x14ac:dyDescent="0.45">
      <c r="A391" s="83" t="s">
        <v>81</v>
      </c>
      <c r="B391" s="78" t="s">
        <v>1648</v>
      </c>
      <c r="C391" s="78" t="s">
        <v>16</v>
      </c>
      <c r="D391" s="79">
        <v>36</v>
      </c>
      <c r="E391" s="79">
        <v>16</v>
      </c>
      <c r="F391" s="80">
        <v>4</v>
      </c>
      <c r="G391" s="80">
        <v>12</v>
      </c>
      <c r="H391" s="68">
        <f t="array" ref="H391">INDEX('Нормативные затраты по МЗ'!$C$2:$C$132,MATCH(A391&amp;C391,'Нормативные затраты по МЗ'!$A$2:$A$132&amp;'Нормативные затраты по МЗ'!$B$2:$B$132,0))</f>
        <v>141.06</v>
      </c>
      <c r="I391" s="3">
        <f t="shared" si="12"/>
        <v>108334.08</v>
      </c>
      <c r="J391" s="53">
        <f t="shared" si="13"/>
        <v>768</v>
      </c>
      <c r="K391"/>
    </row>
    <row r="392" spans="1:11" x14ac:dyDescent="0.45">
      <c r="A392" s="83" t="s">
        <v>81</v>
      </c>
      <c r="B392" s="78" t="s">
        <v>1649</v>
      </c>
      <c r="C392" s="78" t="s">
        <v>14</v>
      </c>
      <c r="D392" s="79">
        <v>36</v>
      </c>
      <c r="E392" s="79">
        <v>20</v>
      </c>
      <c r="F392" s="80">
        <v>4</v>
      </c>
      <c r="G392" s="80">
        <v>15</v>
      </c>
      <c r="H392" s="68">
        <f t="array" ref="H392">INDEX('Нормативные затраты по МЗ'!$C$2:$C$132,MATCH(A392&amp;C392,'Нормативные затраты по МЗ'!$A$2:$A$132&amp;'Нормативные затраты по МЗ'!$B$2:$B$132,0))</f>
        <v>83.36</v>
      </c>
      <c r="I392" s="3">
        <f t="shared" si="12"/>
        <v>100032</v>
      </c>
      <c r="J392" s="53">
        <f t="shared" si="13"/>
        <v>1200</v>
      </c>
      <c r="K392"/>
    </row>
    <row r="393" spans="1:11" x14ac:dyDescent="0.45">
      <c r="A393" s="83" t="s">
        <v>81</v>
      </c>
      <c r="B393" s="78" t="s">
        <v>1650</v>
      </c>
      <c r="C393" s="78" t="s">
        <v>16</v>
      </c>
      <c r="D393" s="79">
        <v>36</v>
      </c>
      <c r="E393" s="79">
        <v>16</v>
      </c>
      <c r="F393" s="80">
        <v>4</v>
      </c>
      <c r="G393" s="80">
        <v>12</v>
      </c>
      <c r="H393" s="68">
        <f t="array" ref="H393">INDEX('Нормативные затраты по МЗ'!$C$2:$C$132,MATCH(A393&amp;C393,'Нормативные затраты по МЗ'!$A$2:$A$132&amp;'Нормативные затраты по МЗ'!$B$2:$B$132,0))</f>
        <v>141.06</v>
      </c>
      <c r="I393" s="3">
        <f t="shared" si="12"/>
        <v>108334.08</v>
      </c>
      <c r="J393" s="53">
        <f t="shared" si="13"/>
        <v>768</v>
      </c>
      <c r="K393"/>
    </row>
    <row r="394" spans="1:11" x14ac:dyDescent="0.45">
      <c r="A394" s="83" t="s">
        <v>81</v>
      </c>
      <c r="B394" s="78" t="s">
        <v>1651</v>
      </c>
      <c r="C394" s="78" t="s">
        <v>14</v>
      </c>
      <c r="D394" s="79">
        <v>36</v>
      </c>
      <c r="E394" s="79">
        <v>20</v>
      </c>
      <c r="F394" s="80">
        <v>8</v>
      </c>
      <c r="G394" s="80">
        <v>10</v>
      </c>
      <c r="H394" s="68">
        <f t="array" ref="H394">INDEX('Нормативные затраты по МЗ'!$C$2:$C$132,MATCH(A394&amp;C394,'Нормативные затраты по МЗ'!$A$2:$A$132&amp;'Нормативные затраты по МЗ'!$B$2:$B$132,0))</f>
        <v>83.36</v>
      </c>
      <c r="I394" s="3">
        <f t="shared" si="12"/>
        <v>133376</v>
      </c>
      <c r="J394" s="53">
        <f t="shared" si="13"/>
        <v>1600</v>
      </c>
      <c r="K394"/>
    </row>
    <row r="395" spans="1:11" x14ac:dyDescent="0.45">
      <c r="A395" s="83" t="s">
        <v>81</v>
      </c>
      <c r="B395" s="78" t="s">
        <v>1652</v>
      </c>
      <c r="C395" s="78" t="s">
        <v>16</v>
      </c>
      <c r="D395" s="79">
        <v>36</v>
      </c>
      <c r="E395" s="79">
        <v>16</v>
      </c>
      <c r="F395" s="80">
        <v>4</v>
      </c>
      <c r="G395" s="80">
        <v>13</v>
      </c>
      <c r="H395" s="68">
        <f t="array" ref="H395">INDEX('Нормативные затраты по МЗ'!$C$2:$C$132,MATCH(A395&amp;C395,'Нормативные затраты по МЗ'!$A$2:$A$132&amp;'Нормативные затраты по МЗ'!$B$2:$B$132,0))</f>
        <v>141.06</v>
      </c>
      <c r="I395" s="3">
        <f t="shared" si="12"/>
        <v>117361.92</v>
      </c>
      <c r="J395" s="53">
        <f t="shared" si="13"/>
        <v>832</v>
      </c>
      <c r="K395"/>
    </row>
    <row r="396" spans="1:11" x14ac:dyDescent="0.45">
      <c r="A396" s="83" t="s">
        <v>81</v>
      </c>
      <c r="B396" s="78" t="s">
        <v>1653</v>
      </c>
      <c r="C396" s="78" t="s">
        <v>14</v>
      </c>
      <c r="D396" s="79">
        <v>36</v>
      </c>
      <c r="E396" s="79">
        <v>20</v>
      </c>
      <c r="F396" s="80">
        <v>4</v>
      </c>
      <c r="G396" s="80">
        <v>12</v>
      </c>
      <c r="H396" s="68">
        <f t="array" ref="H396">INDEX('Нормативные затраты по МЗ'!$C$2:$C$132,MATCH(A396&amp;C396,'Нормативные затраты по МЗ'!$A$2:$A$132&amp;'Нормативные затраты по МЗ'!$B$2:$B$132,0))</f>
        <v>83.36</v>
      </c>
      <c r="I396" s="3">
        <f t="shared" si="12"/>
        <v>80025.600000000006</v>
      </c>
      <c r="J396" s="53">
        <f t="shared" si="13"/>
        <v>960</v>
      </c>
      <c r="K396"/>
    </row>
    <row r="397" spans="1:11" x14ac:dyDescent="0.45">
      <c r="A397" s="83" t="s">
        <v>81</v>
      </c>
      <c r="B397" s="78" t="s">
        <v>1654</v>
      </c>
      <c r="C397" s="78" t="s">
        <v>16</v>
      </c>
      <c r="D397" s="79">
        <v>36</v>
      </c>
      <c r="E397" s="79">
        <v>16</v>
      </c>
      <c r="F397" s="80">
        <v>4</v>
      </c>
      <c r="G397" s="80">
        <v>13</v>
      </c>
      <c r="H397" s="68">
        <f t="array" ref="H397">INDEX('Нормативные затраты по МЗ'!$C$2:$C$132,MATCH(A397&amp;C397,'Нормативные затраты по МЗ'!$A$2:$A$132&amp;'Нормативные затраты по МЗ'!$B$2:$B$132,0))</f>
        <v>141.06</v>
      </c>
      <c r="I397" s="3">
        <f t="shared" si="12"/>
        <v>117361.92</v>
      </c>
      <c r="J397" s="53">
        <f t="shared" si="13"/>
        <v>832</v>
      </c>
      <c r="K397"/>
    </row>
    <row r="398" spans="1:11" x14ac:dyDescent="0.45">
      <c r="A398" s="83" t="s">
        <v>81</v>
      </c>
      <c r="B398" s="78" t="s">
        <v>1655</v>
      </c>
      <c r="C398" s="78" t="s">
        <v>14</v>
      </c>
      <c r="D398" s="79">
        <v>36</v>
      </c>
      <c r="E398" s="79">
        <v>20</v>
      </c>
      <c r="F398" s="80">
        <v>4</v>
      </c>
      <c r="G398" s="80">
        <v>15</v>
      </c>
      <c r="H398" s="68">
        <f t="array" ref="H398">INDEX('Нормативные затраты по МЗ'!$C$2:$C$132,MATCH(A398&amp;C398,'Нормативные затраты по МЗ'!$A$2:$A$132&amp;'Нормативные затраты по МЗ'!$B$2:$B$132,0))</f>
        <v>83.36</v>
      </c>
      <c r="I398" s="3">
        <f t="shared" si="12"/>
        <v>100032</v>
      </c>
      <c r="J398" s="53">
        <f t="shared" si="13"/>
        <v>1200</v>
      </c>
      <c r="K398"/>
    </row>
    <row r="399" spans="1:11" x14ac:dyDescent="0.45">
      <c r="A399" s="83" t="s">
        <v>81</v>
      </c>
      <c r="B399" s="78" t="s">
        <v>1656</v>
      </c>
      <c r="C399" s="78" t="s">
        <v>16</v>
      </c>
      <c r="D399" s="79">
        <v>36</v>
      </c>
      <c r="E399" s="79">
        <v>16</v>
      </c>
      <c r="F399" s="80">
        <v>4</v>
      </c>
      <c r="G399" s="80">
        <v>13</v>
      </c>
      <c r="H399" s="68">
        <f t="array" ref="H399">INDEX('Нормативные затраты по МЗ'!$C$2:$C$132,MATCH(A399&amp;C399,'Нормативные затраты по МЗ'!$A$2:$A$132&amp;'Нормативные затраты по МЗ'!$B$2:$B$132,0))</f>
        <v>141.06</v>
      </c>
      <c r="I399" s="3">
        <f t="shared" si="12"/>
        <v>117361.92</v>
      </c>
      <c r="J399" s="53">
        <f t="shared" si="13"/>
        <v>832</v>
      </c>
      <c r="K399"/>
    </row>
    <row r="400" spans="1:11" x14ac:dyDescent="0.45">
      <c r="A400" s="83" t="s">
        <v>81</v>
      </c>
      <c r="B400" s="78" t="s">
        <v>1657</v>
      </c>
      <c r="C400" s="78" t="s">
        <v>14</v>
      </c>
      <c r="D400" s="79">
        <v>36</v>
      </c>
      <c r="E400" s="79">
        <v>20</v>
      </c>
      <c r="F400" s="80">
        <v>4</v>
      </c>
      <c r="G400" s="80">
        <v>15</v>
      </c>
      <c r="H400" s="68">
        <f t="array" ref="H400">INDEX('Нормативные затраты по МЗ'!$C$2:$C$132,MATCH(A400&amp;C400,'Нормативные затраты по МЗ'!$A$2:$A$132&amp;'Нормативные затраты по МЗ'!$B$2:$B$132,0))</f>
        <v>83.36</v>
      </c>
      <c r="I400" s="3">
        <f t="shared" si="12"/>
        <v>100032</v>
      </c>
      <c r="J400" s="53">
        <f t="shared" si="13"/>
        <v>1200</v>
      </c>
      <c r="K400"/>
    </row>
    <row r="401" spans="1:11" x14ac:dyDescent="0.45">
      <c r="A401" s="83" t="s">
        <v>81</v>
      </c>
      <c r="B401" s="78" t="s">
        <v>1658</v>
      </c>
      <c r="C401" s="78" t="s">
        <v>16</v>
      </c>
      <c r="D401" s="79">
        <v>36</v>
      </c>
      <c r="E401" s="79">
        <v>16</v>
      </c>
      <c r="F401" s="80">
        <v>4</v>
      </c>
      <c r="G401" s="80">
        <v>12</v>
      </c>
      <c r="H401" s="68">
        <f t="array" ref="H401">INDEX('Нормативные затраты по МЗ'!$C$2:$C$132,MATCH(A401&amp;C401,'Нормативные затраты по МЗ'!$A$2:$A$132&amp;'Нормативные затраты по МЗ'!$B$2:$B$132,0))</f>
        <v>141.06</v>
      </c>
      <c r="I401" s="3">
        <f t="shared" si="12"/>
        <v>108334.08</v>
      </c>
      <c r="J401" s="53">
        <f t="shared" si="13"/>
        <v>768</v>
      </c>
      <c r="K401"/>
    </row>
    <row r="402" spans="1:11" x14ac:dyDescent="0.45">
      <c r="A402" s="83" t="s">
        <v>81</v>
      </c>
      <c r="B402" s="78" t="s">
        <v>1659</v>
      </c>
      <c r="C402" s="78" t="s">
        <v>14</v>
      </c>
      <c r="D402" s="79">
        <v>36</v>
      </c>
      <c r="E402" s="79">
        <v>20</v>
      </c>
      <c r="F402" s="80">
        <v>6</v>
      </c>
      <c r="G402" s="80">
        <v>14</v>
      </c>
      <c r="H402" s="68">
        <f t="array" ref="H402">INDEX('Нормативные затраты по МЗ'!$C$2:$C$132,MATCH(A402&amp;C402,'Нормативные затраты по МЗ'!$A$2:$A$132&amp;'Нормативные затраты по МЗ'!$B$2:$B$132,0))</f>
        <v>83.36</v>
      </c>
      <c r="I402" s="3">
        <f t="shared" si="12"/>
        <v>140044.79999999999</v>
      </c>
      <c r="J402" s="53">
        <f t="shared" si="13"/>
        <v>1680</v>
      </c>
      <c r="K402"/>
    </row>
    <row r="403" spans="1:11" x14ac:dyDescent="0.45">
      <c r="A403" s="83" t="s">
        <v>81</v>
      </c>
      <c r="B403" s="78" t="s">
        <v>1660</v>
      </c>
      <c r="C403" s="78" t="s">
        <v>16</v>
      </c>
      <c r="D403" s="79">
        <v>36</v>
      </c>
      <c r="E403" s="79">
        <v>16</v>
      </c>
      <c r="F403" s="80">
        <v>4</v>
      </c>
      <c r="G403" s="80">
        <v>12</v>
      </c>
      <c r="H403" s="68">
        <f t="array" ref="H403">INDEX('Нормативные затраты по МЗ'!$C$2:$C$132,MATCH(A403&amp;C403,'Нормативные затраты по МЗ'!$A$2:$A$132&amp;'Нормативные затраты по МЗ'!$B$2:$B$132,0))</f>
        <v>141.06</v>
      </c>
      <c r="I403" s="3">
        <f t="shared" si="12"/>
        <v>108334.08</v>
      </c>
      <c r="J403" s="53">
        <f t="shared" si="13"/>
        <v>768</v>
      </c>
      <c r="K403"/>
    </row>
    <row r="404" spans="1:11" x14ac:dyDescent="0.45">
      <c r="A404" s="83" t="s">
        <v>81</v>
      </c>
      <c r="B404" s="78" t="s">
        <v>1661</v>
      </c>
      <c r="C404" s="78" t="s">
        <v>14</v>
      </c>
      <c r="D404" s="79">
        <v>36</v>
      </c>
      <c r="E404" s="79">
        <v>20</v>
      </c>
      <c r="F404" s="80">
        <v>6</v>
      </c>
      <c r="G404" s="80">
        <v>10</v>
      </c>
      <c r="H404" s="68">
        <f t="array" ref="H404">INDEX('Нормативные затраты по МЗ'!$C$2:$C$132,MATCH(A404&amp;C404,'Нормативные затраты по МЗ'!$A$2:$A$132&amp;'Нормативные затраты по МЗ'!$B$2:$B$132,0))</f>
        <v>83.36</v>
      </c>
      <c r="I404" s="3">
        <f t="shared" si="12"/>
        <v>100032</v>
      </c>
      <c r="J404" s="53">
        <f t="shared" si="13"/>
        <v>1200</v>
      </c>
      <c r="K404"/>
    </row>
    <row r="405" spans="1:11" x14ac:dyDescent="0.45">
      <c r="A405" s="83" t="s">
        <v>81</v>
      </c>
      <c r="B405" s="78" t="s">
        <v>1662</v>
      </c>
      <c r="C405" s="78" t="s">
        <v>16</v>
      </c>
      <c r="D405" s="79">
        <v>36</v>
      </c>
      <c r="E405" s="79">
        <v>16</v>
      </c>
      <c r="F405" s="80">
        <v>4</v>
      </c>
      <c r="G405" s="80">
        <v>12</v>
      </c>
      <c r="H405" s="68">
        <f t="array" ref="H405">INDEX('Нормативные затраты по МЗ'!$C$2:$C$132,MATCH(A405&amp;C405,'Нормативные затраты по МЗ'!$A$2:$A$132&amp;'Нормативные затраты по МЗ'!$B$2:$B$132,0))</f>
        <v>141.06</v>
      </c>
      <c r="I405" s="3">
        <f t="shared" si="12"/>
        <v>108334.08</v>
      </c>
      <c r="J405" s="53">
        <f t="shared" si="13"/>
        <v>768</v>
      </c>
      <c r="K405"/>
    </row>
    <row r="406" spans="1:11" x14ac:dyDescent="0.45">
      <c r="A406" s="83" t="s">
        <v>81</v>
      </c>
      <c r="B406" s="78" t="s">
        <v>1663</v>
      </c>
      <c r="C406" s="78" t="s">
        <v>14</v>
      </c>
      <c r="D406" s="79">
        <v>36</v>
      </c>
      <c r="E406" s="79">
        <v>20</v>
      </c>
      <c r="F406" s="80">
        <v>4</v>
      </c>
      <c r="G406" s="80">
        <v>13</v>
      </c>
      <c r="H406" s="68">
        <f t="array" ref="H406">INDEX('Нормативные затраты по МЗ'!$C$2:$C$132,MATCH(A406&amp;C406,'Нормативные затраты по МЗ'!$A$2:$A$132&amp;'Нормативные затраты по МЗ'!$B$2:$B$132,0))</f>
        <v>83.36</v>
      </c>
      <c r="I406" s="3">
        <f t="shared" si="12"/>
        <v>86694.399999999994</v>
      </c>
      <c r="J406" s="53">
        <f t="shared" si="13"/>
        <v>1040</v>
      </c>
      <c r="K406"/>
    </row>
    <row r="407" spans="1:11" x14ac:dyDescent="0.45">
      <c r="A407" s="83" t="s">
        <v>81</v>
      </c>
      <c r="B407" s="78" t="s">
        <v>1664</v>
      </c>
      <c r="C407" s="78" t="s">
        <v>16</v>
      </c>
      <c r="D407" s="79">
        <v>36</v>
      </c>
      <c r="E407" s="79">
        <v>16</v>
      </c>
      <c r="F407" s="80">
        <v>4</v>
      </c>
      <c r="G407" s="80">
        <v>12</v>
      </c>
      <c r="H407" s="68">
        <f t="array" ref="H407">INDEX('Нормативные затраты по МЗ'!$C$2:$C$132,MATCH(A407&amp;C407,'Нормативные затраты по МЗ'!$A$2:$A$132&amp;'Нормативные затраты по МЗ'!$B$2:$B$132,0))</f>
        <v>141.06</v>
      </c>
      <c r="I407" s="3">
        <f t="shared" si="12"/>
        <v>108334.08</v>
      </c>
      <c r="J407" s="53">
        <f t="shared" si="13"/>
        <v>768</v>
      </c>
      <c r="K407"/>
    </row>
    <row r="408" spans="1:11" x14ac:dyDescent="0.45">
      <c r="A408" s="83" t="s">
        <v>81</v>
      </c>
      <c r="B408" s="78" t="s">
        <v>1665</v>
      </c>
      <c r="C408" s="78" t="s">
        <v>14</v>
      </c>
      <c r="D408" s="79">
        <v>36</v>
      </c>
      <c r="E408" s="79">
        <v>20</v>
      </c>
      <c r="F408" s="80">
        <v>4</v>
      </c>
      <c r="G408" s="80">
        <v>15</v>
      </c>
      <c r="H408" s="68">
        <f t="array" ref="H408">INDEX('Нормативные затраты по МЗ'!$C$2:$C$132,MATCH(A408&amp;C408,'Нормативные затраты по МЗ'!$A$2:$A$132&amp;'Нормативные затраты по МЗ'!$B$2:$B$132,0))</f>
        <v>83.36</v>
      </c>
      <c r="I408" s="3">
        <f t="shared" si="12"/>
        <v>100032</v>
      </c>
      <c r="J408" s="53">
        <f t="shared" si="13"/>
        <v>1200</v>
      </c>
      <c r="K408"/>
    </row>
    <row r="409" spans="1:11" x14ac:dyDescent="0.45">
      <c r="A409" s="83" t="s">
        <v>81</v>
      </c>
      <c r="B409" s="78" t="s">
        <v>1666</v>
      </c>
      <c r="C409" s="78" t="s">
        <v>16</v>
      </c>
      <c r="D409" s="79">
        <v>36</v>
      </c>
      <c r="E409" s="79">
        <v>16</v>
      </c>
      <c r="F409" s="80">
        <v>4</v>
      </c>
      <c r="G409" s="80">
        <v>12</v>
      </c>
      <c r="H409" s="68">
        <f t="array" ref="H409">INDEX('Нормативные затраты по МЗ'!$C$2:$C$132,MATCH(A409&amp;C409,'Нормативные затраты по МЗ'!$A$2:$A$132&amp;'Нормативные затраты по МЗ'!$B$2:$B$132,0))</f>
        <v>141.06</v>
      </c>
      <c r="I409" s="3">
        <f t="shared" si="12"/>
        <v>108334.08</v>
      </c>
      <c r="J409" s="53">
        <f t="shared" si="13"/>
        <v>768</v>
      </c>
      <c r="K409"/>
    </row>
    <row r="410" spans="1:11" x14ac:dyDescent="0.45">
      <c r="A410" s="83" t="s">
        <v>81</v>
      </c>
      <c r="B410" s="78" t="s">
        <v>1667</v>
      </c>
      <c r="C410" s="78" t="s">
        <v>14</v>
      </c>
      <c r="D410" s="79">
        <v>36</v>
      </c>
      <c r="E410" s="79">
        <v>20</v>
      </c>
      <c r="F410" s="80">
        <v>4</v>
      </c>
      <c r="G410" s="80">
        <v>12</v>
      </c>
      <c r="H410" s="68">
        <f t="array" ref="H410">INDEX('Нормативные затраты по МЗ'!$C$2:$C$132,MATCH(A410&amp;C410,'Нормативные затраты по МЗ'!$A$2:$A$132&amp;'Нормативные затраты по МЗ'!$B$2:$B$132,0))</f>
        <v>83.36</v>
      </c>
      <c r="I410" s="3">
        <f t="shared" si="12"/>
        <v>80025.600000000006</v>
      </c>
      <c r="J410" s="53">
        <f t="shared" si="13"/>
        <v>960</v>
      </c>
      <c r="K410"/>
    </row>
    <row r="411" spans="1:11" x14ac:dyDescent="0.45">
      <c r="A411" s="83" t="s">
        <v>81</v>
      </c>
      <c r="B411" s="78" t="s">
        <v>1668</v>
      </c>
      <c r="C411" s="78" t="s">
        <v>14</v>
      </c>
      <c r="D411" s="79">
        <v>36</v>
      </c>
      <c r="E411" s="79">
        <v>16</v>
      </c>
      <c r="F411" s="80">
        <v>3</v>
      </c>
      <c r="G411" s="80">
        <v>13</v>
      </c>
      <c r="H411" s="68">
        <f t="array" ref="H411">INDEX('Нормативные затраты по МЗ'!$C$2:$C$132,MATCH(A411&amp;C411,'Нормативные затраты по МЗ'!$A$2:$A$132&amp;'Нормативные затраты по МЗ'!$B$2:$B$132,0))</f>
        <v>83.36</v>
      </c>
      <c r="I411" s="3">
        <f t="shared" si="12"/>
        <v>52016.639999999999</v>
      </c>
      <c r="J411" s="53">
        <f t="shared" si="13"/>
        <v>624</v>
      </c>
      <c r="K411"/>
    </row>
    <row r="412" spans="1:11" x14ac:dyDescent="0.45">
      <c r="A412" s="83" t="s">
        <v>81</v>
      </c>
      <c r="B412" s="78" t="s">
        <v>1669</v>
      </c>
      <c r="C412" s="78" t="s">
        <v>14</v>
      </c>
      <c r="D412" s="79">
        <v>36</v>
      </c>
      <c r="E412" s="79">
        <v>20</v>
      </c>
      <c r="F412" s="80">
        <v>6</v>
      </c>
      <c r="G412" s="80">
        <v>12</v>
      </c>
      <c r="H412" s="68">
        <f t="array" ref="H412">INDEX('Нормативные затраты по МЗ'!$C$2:$C$132,MATCH(A412&amp;C412,'Нормативные затраты по МЗ'!$A$2:$A$132&amp;'Нормативные затраты по МЗ'!$B$2:$B$132,0))</f>
        <v>83.36</v>
      </c>
      <c r="I412" s="3">
        <f t="shared" si="12"/>
        <v>120038.39999999999</v>
      </c>
      <c r="J412" s="53">
        <f t="shared" si="13"/>
        <v>1440</v>
      </c>
      <c r="K412"/>
    </row>
    <row r="413" spans="1:11" x14ac:dyDescent="0.45">
      <c r="A413" s="83" t="s">
        <v>81</v>
      </c>
      <c r="B413" s="78" t="s">
        <v>1670</v>
      </c>
      <c r="C413" s="78" t="s">
        <v>14</v>
      </c>
      <c r="D413" s="79">
        <v>36</v>
      </c>
      <c r="E413" s="79">
        <v>16</v>
      </c>
      <c r="F413" s="80">
        <v>3</v>
      </c>
      <c r="G413" s="80">
        <v>13</v>
      </c>
      <c r="H413" s="68">
        <f t="array" ref="H413">INDEX('Нормативные затраты по МЗ'!$C$2:$C$132,MATCH(A413&amp;C413,'Нормативные затраты по МЗ'!$A$2:$A$132&amp;'Нормативные затраты по МЗ'!$B$2:$B$132,0))</f>
        <v>83.36</v>
      </c>
      <c r="I413" s="3">
        <f t="shared" si="12"/>
        <v>52016.639999999999</v>
      </c>
      <c r="J413" s="53">
        <f t="shared" si="13"/>
        <v>624</v>
      </c>
      <c r="K413"/>
    </row>
    <row r="414" spans="1:11" x14ac:dyDescent="0.45">
      <c r="A414" s="83" t="s">
        <v>81</v>
      </c>
      <c r="B414" s="78" t="s">
        <v>1671</v>
      </c>
      <c r="C414" s="78" t="s">
        <v>14</v>
      </c>
      <c r="D414" s="79">
        <v>36</v>
      </c>
      <c r="E414" s="79">
        <v>20</v>
      </c>
      <c r="F414" s="80">
        <v>4</v>
      </c>
      <c r="G414" s="80">
        <v>12</v>
      </c>
      <c r="H414" s="68">
        <f t="array" ref="H414">INDEX('Нормативные затраты по МЗ'!$C$2:$C$132,MATCH(A414&amp;C414,'Нормативные затраты по МЗ'!$A$2:$A$132&amp;'Нормативные затраты по МЗ'!$B$2:$B$132,0))</f>
        <v>83.36</v>
      </c>
      <c r="I414" s="3">
        <f t="shared" si="12"/>
        <v>80025.600000000006</v>
      </c>
      <c r="J414" s="53">
        <f t="shared" si="13"/>
        <v>960</v>
      </c>
      <c r="K414"/>
    </row>
    <row r="415" spans="1:11" x14ac:dyDescent="0.45">
      <c r="A415" s="83" t="s">
        <v>81</v>
      </c>
      <c r="B415" s="78" t="s">
        <v>1672</v>
      </c>
      <c r="C415" s="78" t="s">
        <v>14</v>
      </c>
      <c r="D415" s="79">
        <v>36</v>
      </c>
      <c r="E415" s="79">
        <v>16</v>
      </c>
      <c r="F415" s="80">
        <v>3</v>
      </c>
      <c r="G415" s="80">
        <v>13</v>
      </c>
      <c r="H415" s="68">
        <f t="array" ref="H415">INDEX('Нормативные затраты по МЗ'!$C$2:$C$132,MATCH(A415&amp;C415,'Нормативные затраты по МЗ'!$A$2:$A$132&amp;'Нормативные затраты по МЗ'!$B$2:$B$132,0))</f>
        <v>83.36</v>
      </c>
      <c r="I415" s="3">
        <f t="shared" si="12"/>
        <v>52016.639999999999</v>
      </c>
      <c r="J415" s="53">
        <f t="shared" si="13"/>
        <v>624</v>
      </c>
      <c r="K415"/>
    </row>
    <row r="416" spans="1:11" x14ac:dyDescent="0.45">
      <c r="A416" s="83" t="s">
        <v>81</v>
      </c>
      <c r="B416" s="78" t="s">
        <v>1673</v>
      </c>
      <c r="C416" s="78" t="s">
        <v>14</v>
      </c>
      <c r="D416" s="79">
        <v>36</v>
      </c>
      <c r="E416" s="79">
        <v>20</v>
      </c>
      <c r="F416" s="80">
        <v>4</v>
      </c>
      <c r="G416" s="80">
        <v>12</v>
      </c>
      <c r="H416" s="68">
        <f t="array" ref="H416">INDEX('Нормативные затраты по МЗ'!$C$2:$C$132,MATCH(A416&amp;C416,'Нормативные затраты по МЗ'!$A$2:$A$132&amp;'Нормативные затраты по МЗ'!$B$2:$B$132,0))</f>
        <v>83.36</v>
      </c>
      <c r="I416" s="3">
        <f t="shared" si="12"/>
        <v>80025.600000000006</v>
      </c>
      <c r="J416" s="53">
        <f t="shared" si="13"/>
        <v>960</v>
      </c>
      <c r="K416"/>
    </row>
    <row r="417" spans="1:11" x14ac:dyDescent="0.45">
      <c r="A417" s="83" t="s">
        <v>81</v>
      </c>
      <c r="B417" s="78" t="s">
        <v>1674</v>
      </c>
      <c r="C417" s="78" t="s">
        <v>14</v>
      </c>
      <c r="D417" s="79">
        <v>36</v>
      </c>
      <c r="E417" s="79">
        <v>16</v>
      </c>
      <c r="F417" s="80">
        <v>3</v>
      </c>
      <c r="G417" s="80">
        <v>13</v>
      </c>
      <c r="H417" s="68">
        <f t="array" ref="H417">INDEX('Нормативные затраты по МЗ'!$C$2:$C$132,MATCH(A417&amp;C417,'Нормативные затраты по МЗ'!$A$2:$A$132&amp;'Нормативные затраты по МЗ'!$B$2:$B$132,0))</f>
        <v>83.36</v>
      </c>
      <c r="I417" s="3">
        <f t="shared" si="12"/>
        <v>52016.639999999999</v>
      </c>
      <c r="J417" s="53">
        <f t="shared" si="13"/>
        <v>624</v>
      </c>
      <c r="K417"/>
    </row>
    <row r="418" spans="1:11" x14ac:dyDescent="0.45">
      <c r="A418" s="83" t="s">
        <v>81</v>
      </c>
      <c r="B418" s="78" t="s">
        <v>1675</v>
      </c>
      <c r="C418" s="78" t="s">
        <v>14</v>
      </c>
      <c r="D418" s="79">
        <v>36</v>
      </c>
      <c r="E418" s="79">
        <v>20</v>
      </c>
      <c r="F418" s="80">
        <v>6</v>
      </c>
      <c r="G418" s="80">
        <v>15</v>
      </c>
      <c r="H418" s="68">
        <f t="array" ref="H418">INDEX('Нормативные затраты по МЗ'!$C$2:$C$132,MATCH(A418&amp;C418,'Нормативные затраты по МЗ'!$A$2:$A$132&amp;'Нормативные затраты по МЗ'!$B$2:$B$132,0))</f>
        <v>83.36</v>
      </c>
      <c r="I418" s="3">
        <f t="shared" si="12"/>
        <v>150048</v>
      </c>
      <c r="J418" s="53">
        <f t="shared" si="13"/>
        <v>1800</v>
      </c>
      <c r="K418"/>
    </row>
    <row r="419" spans="1:11" x14ac:dyDescent="0.45">
      <c r="A419" s="83" t="s">
        <v>81</v>
      </c>
      <c r="B419" s="78" t="s">
        <v>1676</v>
      </c>
      <c r="C419" s="78" t="s">
        <v>14</v>
      </c>
      <c r="D419" s="79">
        <v>36</v>
      </c>
      <c r="E419" s="79">
        <v>16</v>
      </c>
      <c r="F419" s="80">
        <v>4</v>
      </c>
      <c r="G419" s="80">
        <v>14</v>
      </c>
      <c r="H419" s="68">
        <f t="array" ref="H419">INDEX('Нормативные затраты по МЗ'!$C$2:$C$132,MATCH(A419&amp;C419,'Нормативные затраты по МЗ'!$A$2:$A$132&amp;'Нормативные затраты по МЗ'!$B$2:$B$132,0))</f>
        <v>83.36</v>
      </c>
      <c r="I419" s="3">
        <f t="shared" si="12"/>
        <v>74690.559999999998</v>
      </c>
      <c r="J419" s="53">
        <f t="shared" si="13"/>
        <v>896</v>
      </c>
      <c r="K419"/>
    </row>
    <row r="420" spans="1:11" x14ac:dyDescent="0.45">
      <c r="A420" s="83" t="s">
        <v>81</v>
      </c>
      <c r="B420" s="78" t="s">
        <v>1677</v>
      </c>
      <c r="C420" s="78" t="s">
        <v>14</v>
      </c>
      <c r="D420" s="79">
        <v>36</v>
      </c>
      <c r="E420" s="79">
        <v>20</v>
      </c>
      <c r="F420" s="80">
        <v>6</v>
      </c>
      <c r="G420" s="80">
        <v>15</v>
      </c>
      <c r="H420" s="68">
        <f t="array" ref="H420">INDEX('Нормативные затраты по МЗ'!$C$2:$C$132,MATCH(A420&amp;C420,'Нормативные затраты по МЗ'!$A$2:$A$132&amp;'Нормативные затраты по МЗ'!$B$2:$B$132,0))</f>
        <v>83.36</v>
      </c>
      <c r="I420" s="3">
        <f t="shared" si="12"/>
        <v>150048</v>
      </c>
      <c r="J420" s="53">
        <f t="shared" si="13"/>
        <v>1800</v>
      </c>
      <c r="K420"/>
    </row>
    <row r="421" spans="1:11" x14ac:dyDescent="0.45">
      <c r="A421" s="83" t="s">
        <v>81</v>
      </c>
      <c r="B421" s="78" t="s">
        <v>1678</v>
      </c>
      <c r="C421" s="78" t="s">
        <v>14</v>
      </c>
      <c r="D421" s="79">
        <v>36</v>
      </c>
      <c r="E421" s="79">
        <v>16</v>
      </c>
      <c r="F421" s="80">
        <v>4</v>
      </c>
      <c r="G421" s="80">
        <v>14</v>
      </c>
      <c r="H421" s="68">
        <f t="array" ref="H421">INDEX('Нормативные затраты по МЗ'!$C$2:$C$132,MATCH(A421&amp;C421,'Нормативные затраты по МЗ'!$A$2:$A$132&amp;'Нормативные затраты по МЗ'!$B$2:$B$132,0))</f>
        <v>83.36</v>
      </c>
      <c r="I421" s="3">
        <f t="shared" si="12"/>
        <v>74690.559999999998</v>
      </c>
      <c r="J421" s="53">
        <f t="shared" si="13"/>
        <v>896</v>
      </c>
      <c r="K421"/>
    </row>
    <row r="422" spans="1:11" x14ac:dyDescent="0.45">
      <c r="A422" s="83" t="s">
        <v>81</v>
      </c>
      <c r="B422" s="78" t="s">
        <v>1679</v>
      </c>
      <c r="C422" s="78" t="s">
        <v>14</v>
      </c>
      <c r="D422" s="79">
        <v>36</v>
      </c>
      <c r="E422" s="79">
        <v>20</v>
      </c>
      <c r="F422" s="80">
        <v>6</v>
      </c>
      <c r="G422" s="80">
        <v>12</v>
      </c>
      <c r="H422" s="68">
        <f t="array" ref="H422">INDEX('Нормативные затраты по МЗ'!$C$2:$C$132,MATCH(A422&amp;C422,'Нормативные затраты по МЗ'!$A$2:$A$132&amp;'Нормативные затраты по МЗ'!$B$2:$B$132,0))</f>
        <v>83.36</v>
      </c>
      <c r="I422" s="3">
        <f t="shared" si="12"/>
        <v>120038.39999999999</v>
      </c>
      <c r="J422" s="53">
        <f t="shared" si="13"/>
        <v>1440</v>
      </c>
      <c r="K422"/>
    </row>
    <row r="423" spans="1:11" x14ac:dyDescent="0.45">
      <c r="A423" s="83" t="s">
        <v>81</v>
      </c>
      <c r="B423" s="78" t="s">
        <v>1680</v>
      </c>
      <c r="C423" s="78" t="s">
        <v>14</v>
      </c>
      <c r="D423" s="79">
        <v>36</v>
      </c>
      <c r="E423" s="79">
        <v>16</v>
      </c>
      <c r="F423" s="80">
        <v>4</v>
      </c>
      <c r="G423" s="80">
        <v>14</v>
      </c>
      <c r="H423" s="68">
        <f t="array" ref="H423">INDEX('Нормативные затраты по МЗ'!$C$2:$C$132,MATCH(A423&amp;C423,'Нормативные затраты по МЗ'!$A$2:$A$132&amp;'Нормативные затраты по МЗ'!$B$2:$B$132,0))</f>
        <v>83.36</v>
      </c>
      <c r="I423" s="3">
        <f t="shared" si="12"/>
        <v>74690.559999999998</v>
      </c>
      <c r="J423" s="53">
        <f t="shared" si="13"/>
        <v>896</v>
      </c>
      <c r="K423"/>
    </row>
    <row r="424" spans="1:11" x14ac:dyDescent="0.45">
      <c r="A424" s="83" t="s">
        <v>81</v>
      </c>
      <c r="B424" s="78" t="s">
        <v>1681</v>
      </c>
      <c r="C424" s="78" t="s">
        <v>14</v>
      </c>
      <c r="D424" s="79">
        <v>36</v>
      </c>
      <c r="E424" s="79">
        <v>20</v>
      </c>
      <c r="F424" s="80">
        <v>6</v>
      </c>
      <c r="G424" s="80">
        <v>12</v>
      </c>
      <c r="H424" s="68">
        <f t="array" ref="H424">INDEX('Нормативные затраты по МЗ'!$C$2:$C$132,MATCH(A424&amp;C424,'Нормативные затраты по МЗ'!$A$2:$A$132&amp;'Нормативные затраты по МЗ'!$B$2:$B$132,0))</f>
        <v>83.36</v>
      </c>
      <c r="I424" s="3">
        <f t="shared" si="12"/>
        <v>120038.39999999999</v>
      </c>
      <c r="J424" s="53">
        <f t="shared" si="13"/>
        <v>1440</v>
      </c>
      <c r="K424"/>
    </row>
    <row r="425" spans="1:11" x14ac:dyDescent="0.45">
      <c r="A425" s="83" t="s">
        <v>81</v>
      </c>
      <c r="B425" s="78" t="s">
        <v>1682</v>
      </c>
      <c r="C425" s="78" t="s">
        <v>14</v>
      </c>
      <c r="D425" s="79">
        <v>36</v>
      </c>
      <c r="E425" s="79">
        <v>16</v>
      </c>
      <c r="F425" s="80">
        <v>4</v>
      </c>
      <c r="G425" s="80">
        <v>14</v>
      </c>
      <c r="H425" s="68">
        <f t="array" ref="H425">INDEX('Нормативные затраты по МЗ'!$C$2:$C$132,MATCH(A425&amp;C425,'Нормативные затраты по МЗ'!$A$2:$A$132&amp;'Нормативные затраты по МЗ'!$B$2:$B$132,0))</f>
        <v>83.36</v>
      </c>
      <c r="I425" s="3">
        <f t="shared" si="12"/>
        <v>74690.559999999998</v>
      </c>
      <c r="J425" s="53">
        <f t="shared" si="13"/>
        <v>896</v>
      </c>
      <c r="K425"/>
    </row>
    <row r="426" spans="1:11" x14ac:dyDescent="0.45">
      <c r="A426" s="83" t="s">
        <v>81</v>
      </c>
      <c r="B426" s="78" t="s">
        <v>1683</v>
      </c>
      <c r="C426" s="78" t="s">
        <v>14</v>
      </c>
      <c r="D426" s="79">
        <v>36</v>
      </c>
      <c r="E426" s="79">
        <v>20</v>
      </c>
      <c r="F426" s="80">
        <v>4</v>
      </c>
      <c r="G426" s="80">
        <v>12</v>
      </c>
      <c r="H426" s="68">
        <f t="array" ref="H426">INDEX('Нормативные затраты по МЗ'!$C$2:$C$132,MATCH(A426&amp;C426,'Нормативные затраты по МЗ'!$A$2:$A$132&amp;'Нормативные затраты по МЗ'!$B$2:$B$132,0))</f>
        <v>83.36</v>
      </c>
      <c r="I426" s="3">
        <f t="shared" si="12"/>
        <v>80025.600000000006</v>
      </c>
      <c r="J426" s="53">
        <f t="shared" si="13"/>
        <v>960</v>
      </c>
      <c r="K426"/>
    </row>
    <row r="427" spans="1:11" x14ac:dyDescent="0.45">
      <c r="A427" s="83" t="s">
        <v>81</v>
      </c>
      <c r="B427" s="78" t="s">
        <v>1684</v>
      </c>
      <c r="C427" s="78" t="s">
        <v>14</v>
      </c>
      <c r="D427" s="79">
        <v>36</v>
      </c>
      <c r="E427" s="79">
        <v>16</v>
      </c>
      <c r="F427" s="80">
        <v>4</v>
      </c>
      <c r="G427" s="80">
        <v>14</v>
      </c>
      <c r="H427" s="68">
        <f t="array" ref="H427">INDEX('Нормативные затраты по МЗ'!$C$2:$C$132,MATCH(A427&amp;C427,'Нормативные затраты по МЗ'!$A$2:$A$132&amp;'Нормативные затраты по МЗ'!$B$2:$B$132,0))</f>
        <v>83.36</v>
      </c>
      <c r="I427" s="3">
        <f t="shared" si="12"/>
        <v>74690.559999999998</v>
      </c>
      <c r="J427" s="53">
        <f t="shared" si="13"/>
        <v>896</v>
      </c>
      <c r="K427"/>
    </row>
    <row r="428" spans="1:11" x14ac:dyDescent="0.45">
      <c r="A428" s="83" t="s">
        <v>81</v>
      </c>
      <c r="B428" s="78" t="s">
        <v>1685</v>
      </c>
      <c r="C428" s="78" t="s">
        <v>14</v>
      </c>
      <c r="D428" s="79">
        <v>36</v>
      </c>
      <c r="E428" s="79">
        <v>20</v>
      </c>
      <c r="F428" s="80">
        <v>6</v>
      </c>
      <c r="G428" s="80">
        <v>12</v>
      </c>
      <c r="H428" s="68">
        <f t="array" ref="H428">INDEX('Нормативные затраты по МЗ'!$C$2:$C$132,MATCH(A428&amp;C428,'Нормативные затраты по МЗ'!$A$2:$A$132&amp;'Нормативные затраты по МЗ'!$B$2:$B$132,0))</f>
        <v>83.36</v>
      </c>
      <c r="I428" s="3">
        <f t="shared" si="12"/>
        <v>120038.39999999999</v>
      </c>
      <c r="J428" s="53">
        <f t="shared" si="13"/>
        <v>1440</v>
      </c>
      <c r="K428"/>
    </row>
    <row r="429" spans="1:11" x14ac:dyDescent="0.45">
      <c r="A429" s="83" t="s">
        <v>81</v>
      </c>
      <c r="B429" s="78" t="s">
        <v>1686</v>
      </c>
      <c r="C429" s="78" t="s">
        <v>14</v>
      </c>
      <c r="D429" s="79">
        <v>36</v>
      </c>
      <c r="E429" s="79">
        <v>16</v>
      </c>
      <c r="F429" s="80">
        <v>4</v>
      </c>
      <c r="G429" s="80">
        <v>14</v>
      </c>
      <c r="H429" s="68">
        <f t="array" ref="H429">INDEX('Нормативные затраты по МЗ'!$C$2:$C$132,MATCH(A429&amp;C429,'Нормативные затраты по МЗ'!$A$2:$A$132&amp;'Нормативные затраты по МЗ'!$B$2:$B$132,0))</f>
        <v>83.36</v>
      </c>
      <c r="I429" s="3">
        <f t="shared" si="12"/>
        <v>74690.559999999998</v>
      </c>
      <c r="J429" s="53">
        <f t="shared" si="13"/>
        <v>896</v>
      </c>
      <c r="K429"/>
    </row>
    <row r="430" spans="1:11" x14ac:dyDescent="0.45">
      <c r="A430" s="83" t="s">
        <v>81</v>
      </c>
      <c r="B430" s="78" t="s">
        <v>1687</v>
      </c>
      <c r="C430" s="78" t="s">
        <v>14</v>
      </c>
      <c r="D430" s="79">
        <v>36</v>
      </c>
      <c r="E430" s="79">
        <v>20</v>
      </c>
      <c r="F430" s="80">
        <v>3</v>
      </c>
      <c r="G430" s="80">
        <v>15</v>
      </c>
      <c r="H430" s="68">
        <f t="array" ref="H430">INDEX('Нормативные затраты по МЗ'!$C$2:$C$132,MATCH(A430&amp;C430,'Нормативные затраты по МЗ'!$A$2:$A$132&amp;'Нормативные затраты по МЗ'!$B$2:$B$132,0))</f>
        <v>83.36</v>
      </c>
      <c r="I430" s="3">
        <f t="shared" si="12"/>
        <v>75024</v>
      </c>
      <c r="J430" s="53">
        <f t="shared" si="13"/>
        <v>900</v>
      </c>
      <c r="K430"/>
    </row>
    <row r="431" spans="1:11" x14ac:dyDescent="0.45">
      <c r="A431" s="83" t="s">
        <v>81</v>
      </c>
      <c r="B431" s="78" t="s">
        <v>1688</v>
      </c>
      <c r="C431" s="78" t="s">
        <v>14</v>
      </c>
      <c r="D431" s="79">
        <v>36</v>
      </c>
      <c r="E431" s="79">
        <v>16</v>
      </c>
      <c r="F431" s="80">
        <v>4</v>
      </c>
      <c r="G431" s="80">
        <v>14</v>
      </c>
      <c r="H431" s="68">
        <f t="array" ref="H431">INDEX('Нормативные затраты по МЗ'!$C$2:$C$132,MATCH(A431&amp;C431,'Нормативные затраты по МЗ'!$A$2:$A$132&amp;'Нормативные затраты по МЗ'!$B$2:$B$132,0))</f>
        <v>83.36</v>
      </c>
      <c r="I431" s="3">
        <f t="shared" si="12"/>
        <v>74690.559999999998</v>
      </c>
      <c r="J431" s="53">
        <f t="shared" si="13"/>
        <v>896</v>
      </c>
      <c r="K431"/>
    </row>
    <row r="432" spans="1:11" x14ac:dyDescent="0.45">
      <c r="A432" s="83" t="s">
        <v>81</v>
      </c>
      <c r="B432" s="78" t="s">
        <v>1689</v>
      </c>
      <c r="C432" s="78" t="s">
        <v>14</v>
      </c>
      <c r="D432" s="79">
        <v>36</v>
      </c>
      <c r="E432" s="79">
        <v>20</v>
      </c>
      <c r="F432" s="80">
        <v>3</v>
      </c>
      <c r="G432" s="80">
        <v>15</v>
      </c>
      <c r="H432" s="68">
        <f t="array" ref="H432">INDEX('Нормативные затраты по МЗ'!$C$2:$C$132,MATCH(A432&amp;C432,'Нормативные затраты по МЗ'!$A$2:$A$132&amp;'Нормативные затраты по МЗ'!$B$2:$B$132,0))</f>
        <v>83.36</v>
      </c>
      <c r="I432" s="3">
        <f t="shared" si="12"/>
        <v>75024</v>
      </c>
      <c r="J432" s="53">
        <f t="shared" si="13"/>
        <v>900</v>
      </c>
      <c r="K432"/>
    </row>
    <row r="433" spans="1:11" x14ac:dyDescent="0.45">
      <c r="A433" s="83" t="s">
        <v>81</v>
      </c>
      <c r="B433" s="78" t="s">
        <v>1690</v>
      </c>
      <c r="C433" s="78" t="s">
        <v>14</v>
      </c>
      <c r="D433" s="79">
        <v>36</v>
      </c>
      <c r="E433" s="79">
        <v>16</v>
      </c>
      <c r="F433" s="80">
        <v>4</v>
      </c>
      <c r="G433" s="80">
        <v>14</v>
      </c>
      <c r="H433" s="68">
        <f t="array" ref="H433">INDEX('Нормативные затраты по МЗ'!$C$2:$C$132,MATCH(A433&amp;C433,'Нормативные затраты по МЗ'!$A$2:$A$132&amp;'Нормативные затраты по МЗ'!$B$2:$B$132,0))</f>
        <v>83.36</v>
      </c>
      <c r="I433" s="3">
        <f t="shared" si="12"/>
        <v>74690.559999999998</v>
      </c>
      <c r="J433" s="53">
        <f t="shared" si="13"/>
        <v>896</v>
      </c>
      <c r="K433"/>
    </row>
    <row r="434" spans="1:11" x14ac:dyDescent="0.45">
      <c r="A434" s="83" t="s">
        <v>81</v>
      </c>
      <c r="B434" s="78" t="s">
        <v>1691</v>
      </c>
      <c r="C434" s="78" t="s">
        <v>14</v>
      </c>
      <c r="D434" s="79">
        <v>36</v>
      </c>
      <c r="E434" s="79">
        <v>20</v>
      </c>
      <c r="F434" s="80">
        <v>4</v>
      </c>
      <c r="G434" s="80">
        <v>14</v>
      </c>
      <c r="H434" s="68">
        <f t="array" ref="H434">INDEX('Нормативные затраты по МЗ'!$C$2:$C$132,MATCH(A434&amp;C434,'Нормативные затраты по МЗ'!$A$2:$A$132&amp;'Нормативные затраты по МЗ'!$B$2:$B$132,0))</f>
        <v>83.36</v>
      </c>
      <c r="I434" s="3">
        <f t="shared" si="12"/>
        <v>93363.199999999997</v>
      </c>
      <c r="J434" s="53">
        <f t="shared" si="13"/>
        <v>1120</v>
      </c>
      <c r="K434"/>
    </row>
    <row r="435" spans="1:11" x14ac:dyDescent="0.45">
      <c r="A435" s="83" t="s">
        <v>81</v>
      </c>
      <c r="B435" s="78" t="s">
        <v>1692</v>
      </c>
      <c r="C435" s="78" t="s">
        <v>14</v>
      </c>
      <c r="D435" s="79">
        <v>36</v>
      </c>
      <c r="E435" s="79">
        <v>16</v>
      </c>
      <c r="F435" s="80">
        <v>6</v>
      </c>
      <c r="G435" s="80">
        <v>14</v>
      </c>
      <c r="H435" s="68">
        <f t="array" ref="H435">INDEX('Нормативные затраты по МЗ'!$C$2:$C$132,MATCH(A435&amp;C435,'Нормативные затраты по МЗ'!$A$2:$A$132&amp;'Нормативные затраты по МЗ'!$B$2:$B$132,0))</f>
        <v>83.36</v>
      </c>
      <c r="I435" s="3">
        <f t="shared" si="12"/>
        <v>112035.84</v>
      </c>
      <c r="J435" s="53">
        <f t="shared" si="13"/>
        <v>1344</v>
      </c>
      <c r="K435"/>
    </row>
    <row r="436" spans="1:11" x14ac:dyDescent="0.45">
      <c r="A436" s="83" t="s">
        <v>81</v>
      </c>
      <c r="B436" s="78" t="s">
        <v>1693</v>
      </c>
      <c r="C436" s="78" t="s">
        <v>14</v>
      </c>
      <c r="D436" s="79">
        <v>36</v>
      </c>
      <c r="E436" s="79">
        <v>20</v>
      </c>
      <c r="F436" s="80">
        <v>4</v>
      </c>
      <c r="G436" s="80">
        <v>15</v>
      </c>
      <c r="H436" s="68">
        <f t="array" ref="H436">INDEX('Нормативные затраты по МЗ'!$C$2:$C$132,MATCH(A436&amp;C436,'Нормативные затраты по МЗ'!$A$2:$A$132&amp;'Нормативные затраты по МЗ'!$B$2:$B$132,0))</f>
        <v>83.36</v>
      </c>
      <c r="I436" s="3">
        <f t="shared" si="12"/>
        <v>100032</v>
      </c>
      <c r="J436" s="53">
        <f t="shared" si="13"/>
        <v>1200</v>
      </c>
      <c r="K436"/>
    </row>
    <row r="437" spans="1:11" x14ac:dyDescent="0.45">
      <c r="A437" s="83" t="s">
        <v>81</v>
      </c>
      <c r="B437" s="78" t="s">
        <v>1694</v>
      </c>
      <c r="C437" s="78" t="s">
        <v>14</v>
      </c>
      <c r="D437" s="79">
        <v>36</v>
      </c>
      <c r="E437" s="79">
        <v>16</v>
      </c>
      <c r="F437" s="80">
        <v>4</v>
      </c>
      <c r="G437" s="80">
        <v>14</v>
      </c>
      <c r="H437" s="68">
        <f t="array" ref="H437">INDEX('Нормативные затраты по МЗ'!$C$2:$C$132,MATCH(A437&amp;C437,'Нормативные затраты по МЗ'!$A$2:$A$132&amp;'Нормативные затраты по МЗ'!$B$2:$B$132,0))</f>
        <v>83.36</v>
      </c>
      <c r="I437" s="3">
        <f t="shared" si="12"/>
        <v>74690.559999999998</v>
      </c>
      <c r="J437" s="53">
        <f t="shared" si="13"/>
        <v>896</v>
      </c>
      <c r="K437"/>
    </row>
    <row r="438" spans="1:11" x14ac:dyDescent="0.45">
      <c r="A438" s="83" t="s">
        <v>81</v>
      </c>
      <c r="B438" s="78" t="s">
        <v>1695</v>
      </c>
      <c r="C438" s="78" t="s">
        <v>14</v>
      </c>
      <c r="D438" s="79">
        <v>36</v>
      </c>
      <c r="E438" s="79">
        <v>20</v>
      </c>
      <c r="F438" s="80">
        <v>4</v>
      </c>
      <c r="G438" s="80">
        <v>15</v>
      </c>
      <c r="H438" s="68">
        <f t="array" ref="H438">INDEX('Нормативные затраты по МЗ'!$C$2:$C$132,MATCH(A438&amp;C438,'Нормативные затраты по МЗ'!$A$2:$A$132&amp;'Нормативные затраты по МЗ'!$B$2:$B$132,0))</f>
        <v>83.36</v>
      </c>
      <c r="I438" s="3">
        <f t="shared" si="12"/>
        <v>100032</v>
      </c>
      <c r="J438" s="53">
        <f t="shared" si="13"/>
        <v>1200</v>
      </c>
      <c r="K438"/>
    </row>
    <row r="439" spans="1:11" x14ac:dyDescent="0.45">
      <c r="A439" s="83" t="s">
        <v>81</v>
      </c>
      <c r="B439" s="78" t="s">
        <v>1696</v>
      </c>
      <c r="C439" s="78" t="s">
        <v>14</v>
      </c>
      <c r="D439" s="79">
        <v>36</v>
      </c>
      <c r="E439" s="79">
        <v>16</v>
      </c>
      <c r="F439" s="80">
        <v>4</v>
      </c>
      <c r="G439" s="80">
        <v>14</v>
      </c>
      <c r="H439" s="68">
        <f t="array" ref="H439">INDEX('Нормативные затраты по МЗ'!$C$2:$C$132,MATCH(A439&amp;C439,'Нормативные затраты по МЗ'!$A$2:$A$132&amp;'Нормативные затраты по МЗ'!$B$2:$B$132,0))</f>
        <v>83.36</v>
      </c>
      <c r="I439" s="3">
        <f t="shared" si="12"/>
        <v>74690.559999999998</v>
      </c>
      <c r="J439" s="53">
        <f t="shared" si="13"/>
        <v>896</v>
      </c>
      <c r="K439"/>
    </row>
    <row r="440" spans="1:11" x14ac:dyDescent="0.45">
      <c r="A440" s="83" t="s">
        <v>81</v>
      </c>
      <c r="B440" s="78" t="s">
        <v>1697</v>
      </c>
      <c r="C440" s="78" t="s">
        <v>14</v>
      </c>
      <c r="D440" s="79">
        <v>36</v>
      </c>
      <c r="E440" s="79">
        <v>20</v>
      </c>
      <c r="F440" s="80">
        <v>4</v>
      </c>
      <c r="G440" s="80">
        <v>14</v>
      </c>
      <c r="H440" s="68">
        <f t="array" ref="H440">INDEX('Нормативные затраты по МЗ'!$C$2:$C$132,MATCH(A440&amp;C440,'Нормативные затраты по МЗ'!$A$2:$A$132&amp;'Нормативные затраты по МЗ'!$B$2:$B$132,0))</f>
        <v>83.36</v>
      </c>
      <c r="I440" s="3">
        <f t="shared" si="12"/>
        <v>93363.199999999997</v>
      </c>
      <c r="J440" s="53">
        <f t="shared" si="13"/>
        <v>1120</v>
      </c>
      <c r="K440"/>
    </row>
    <row r="441" spans="1:11" x14ac:dyDescent="0.45">
      <c r="A441" s="83" t="s">
        <v>81</v>
      </c>
      <c r="B441" s="78" t="s">
        <v>1698</v>
      </c>
      <c r="C441" s="78" t="s">
        <v>14</v>
      </c>
      <c r="D441" s="79">
        <v>36</v>
      </c>
      <c r="E441" s="79">
        <v>16</v>
      </c>
      <c r="F441" s="80">
        <v>4</v>
      </c>
      <c r="G441" s="80">
        <v>14</v>
      </c>
      <c r="H441" s="68">
        <f t="array" ref="H441">INDEX('Нормативные затраты по МЗ'!$C$2:$C$132,MATCH(A441&amp;C441,'Нормативные затраты по МЗ'!$A$2:$A$132&amp;'Нормативные затраты по МЗ'!$B$2:$B$132,0))</f>
        <v>83.36</v>
      </c>
      <c r="I441" s="3">
        <f t="shared" si="12"/>
        <v>74690.559999999998</v>
      </c>
      <c r="J441" s="53">
        <f t="shared" si="13"/>
        <v>896</v>
      </c>
      <c r="K441"/>
    </row>
    <row r="442" spans="1:11" x14ac:dyDescent="0.45">
      <c r="A442" s="83" t="s">
        <v>81</v>
      </c>
      <c r="B442" s="78" t="s">
        <v>1699</v>
      </c>
      <c r="C442" s="78" t="s">
        <v>14</v>
      </c>
      <c r="D442" s="79">
        <v>36</v>
      </c>
      <c r="E442" s="79">
        <v>20</v>
      </c>
      <c r="F442" s="80">
        <v>4</v>
      </c>
      <c r="G442" s="80">
        <v>14</v>
      </c>
      <c r="H442" s="68">
        <f t="array" ref="H442">INDEX('Нормативные затраты по МЗ'!$C$2:$C$132,MATCH(A442&amp;C442,'Нормативные затраты по МЗ'!$A$2:$A$132&amp;'Нормативные затраты по МЗ'!$B$2:$B$132,0))</f>
        <v>83.36</v>
      </c>
      <c r="I442" s="3">
        <f t="shared" si="12"/>
        <v>93363.199999999997</v>
      </c>
      <c r="J442" s="53">
        <f t="shared" si="13"/>
        <v>1120</v>
      </c>
      <c r="K442"/>
    </row>
    <row r="443" spans="1:11" x14ac:dyDescent="0.45">
      <c r="A443" s="83" t="s">
        <v>81</v>
      </c>
      <c r="B443" s="78" t="s">
        <v>1700</v>
      </c>
      <c r="C443" s="78" t="s">
        <v>14</v>
      </c>
      <c r="D443" s="79">
        <v>36</v>
      </c>
      <c r="E443" s="79">
        <v>16</v>
      </c>
      <c r="F443" s="80">
        <v>4</v>
      </c>
      <c r="G443" s="80">
        <v>14</v>
      </c>
      <c r="H443" s="68">
        <f t="array" ref="H443">INDEX('Нормативные затраты по МЗ'!$C$2:$C$132,MATCH(A443&amp;C443,'Нормативные затраты по МЗ'!$A$2:$A$132&amp;'Нормативные затраты по МЗ'!$B$2:$B$132,0))</f>
        <v>83.36</v>
      </c>
      <c r="I443" s="3">
        <f t="shared" si="12"/>
        <v>74690.559999999998</v>
      </c>
      <c r="J443" s="53">
        <f t="shared" si="13"/>
        <v>896</v>
      </c>
      <c r="K443"/>
    </row>
    <row r="444" spans="1:11" x14ac:dyDescent="0.45">
      <c r="A444" s="83" t="s">
        <v>81</v>
      </c>
      <c r="B444" s="78" t="s">
        <v>1701</v>
      </c>
      <c r="C444" s="78" t="s">
        <v>14</v>
      </c>
      <c r="D444" s="79">
        <v>36</v>
      </c>
      <c r="E444" s="79">
        <v>20</v>
      </c>
      <c r="F444" s="80">
        <v>6</v>
      </c>
      <c r="G444" s="80">
        <v>12</v>
      </c>
      <c r="H444" s="68">
        <f t="array" ref="H444">INDEX('Нормативные затраты по МЗ'!$C$2:$C$132,MATCH(A444&amp;C444,'Нормативные затраты по МЗ'!$A$2:$A$132&amp;'Нормативные затраты по МЗ'!$B$2:$B$132,0))</f>
        <v>83.36</v>
      </c>
      <c r="I444" s="3">
        <f t="shared" si="12"/>
        <v>120038.39999999999</v>
      </c>
      <c r="J444" s="53">
        <f t="shared" si="13"/>
        <v>1440</v>
      </c>
      <c r="K444"/>
    </row>
    <row r="445" spans="1:11" x14ac:dyDescent="0.45">
      <c r="A445" s="83" t="s">
        <v>81</v>
      </c>
      <c r="B445" s="78" t="s">
        <v>1702</v>
      </c>
      <c r="C445" s="78" t="s">
        <v>14</v>
      </c>
      <c r="D445" s="79">
        <v>36</v>
      </c>
      <c r="E445" s="79">
        <v>16</v>
      </c>
      <c r="F445" s="80">
        <v>4</v>
      </c>
      <c r="G445" s="80">
        <v>14</v>
      </c>
      <c r="H445" s="68">
        <f t="array" ref="H445">INDEX('Нормативные затраты по МЗ'!$C$2:$C$132,MATCH(A445&amp;C445,'Нормативные затраты по МЗ'!$A$2:$A$132&amp;'Нормативные затраты по МЗ'!$B$2:$B$132,0))</f>
        <v>83.36</v>
      </c>
      <c r="I445" s="3">
        <f t="shared" si="12"/>
        <v>74690.559999999998</v>
      </c>
      <c r="J445" s="53">
        <f t="shared" si="13"/>
        <v>896</v>
      </c>
      <c r="K445"/>
    </row>
    <row r="446" spans="1:11" x14ac:dyDescent="0.45">
      <c r="A446" s="83" t="s">
        <v>81</v>
      </c>
      <c r="B446" s="78" t="s">
        <v>1703</v>
      </c>
      <c r="C446" s="78" t="s">
        <v>14</v>
      </c>
      <c r="D446" s="79">
        <v>36</v>
      </c>
      <c r="E446" s="79">
        <v>20</v>
      </c>
      <c r="F446" s="80">
        <v>6</v>
      </c>
      <c r="G446" s="80">
        <v>12</v>
      </c>
      <c r="H446" s="68">
        <f t="array" ref="H446">INDEX('Нормативные затраты по МЗ'!$C$2:$C$132,MATCH(A446&amp;C446,'Нормативные затраты по МЗ'!$A$2:$A$132&amp;'Нормативные затраты по МЗ'!$B$2:$B$132,0))</f>
        <v>83.36</v>
      </c>
      <c r="I446" s="3">
        <f t="shared" si="12"/>
        <v>120038.39999999999</v>
      </c>
      <c r="J446" s="53">
        <f t="shared" si="13"/>
        <v>1440</v>
      </c>
      <c r="K446"/>
    </row>
    <row r="447" spans="1:11" x14ac:dyDescent="0.45">
      <c r="A447" s="83" t="s">
        <v>81</v>
      </c>
      <c r="B447" s="78" t="s">
        <v>1704</v>
      </c>
      <c r="C447" s="78" t="s">
        <v>14</v>
      </c>
      <c r="D447" s="79">
        <v>36</v>
      </c>
      <c r="E447" s="79">
        <v>16</v>
      </c>
      <c r="F447" s="80">
        <v>4</v>
      </c>
      <c r="G447" s="80">
        <v>14</v>
      </c>
      <c r="H447" s="68">
        <f t="array" ref="H447">INDEX('Нормативные затраты по МЗ'!$C$2:$C$132,MATCH(A447&amp;C447,'Нормативные затраты по МЗ'!$A$2:$A$132&amp;'Нормативные затраты по МЗ'!$B$2:$B$132,0))</f>
        <v>83.36</v>
      </c>
      <c r="I447" s="3">
        <f t="shared" si="12"/>
        <v>74690.559999999998</v>
      </c>
      <c r="J447" s="53">
        <f t="shared" si="13"/>
        <v>896</v>
      </c>
      <c r="K447"/>
    </row>
    <row r="448" spans="1:11" x14ac:dyDescent="0.45">
      <c r="A448" s="83" t="s">
        <v>81</v>
      </c>
      <c r="B448" s="78" t="s">
        <v>1705</v>
      </c>
      <c r="C448" s="78" t="s">
        <v>14</v>
      </c>
      <c r="D448" s="79">
        <v>36</v>
      </c>
      <c r="E448" s="79">
        <v>20</v>
      </c>
      <c r="F448" s="80">
        <v>4</v>
      </c>
      <c r="G448" s="80">
        <v>15</v>
      </c>
      <c r="H448" s="68">
        <f t="array" ref="H448">INDEX('Нормативные затраты по МЗ'!$C$2:$C$132,MATCH(A448&amp;C448,'Нормативные затраты по МЗ'!$A$2:$A$132&amp;'Нормативные затраты по МЗ'!$B$2:$B$132,0))</f>
        <v>83.36</v>
      </c>
      <c r="I448" s="3">
        <f t="shared" si="12"/>
        <v>100032</v>
      </c>
      <c r="J448" s="53">
        <f t="shared" si="13"/>
        <v>1200</v>
      </c>
      <c r="K448"/>
    </row>
    <row r="449" spans="1:11" x14ac:dyDescent="0.45">
      <c r="A449" s="83" t="s">
        <v>81</v>
      </c>
      <c r="B449" s="78" t="s">
        <v>1706</v>
      </c>
      <c r="C449" s="78" t="s">
        <v>14</v>
      </c>
      <c r="D449" s="79">
        <v>36</v>
      </c>
      <c r="E449" s="79">
        <v>16</v>
      </c>
      <c r="F449" s="80">
        <v>4</v>
      </c>
      <c r="G449" s="80">
        <v>14</v>
      </c>
      <c r="H449" s="68">
        <f t="array" ref="H449">INDEX('Нормативные затраты по МЗ'!$C$2:$C$132,MATCH(A449&amp;C449,'Нормативные затраты по МЗ'!$A$2:$A$132&amp;'Нормативные затраты по МЗ'!$B$2:$B$132,0))</f>
        <v>83.36</v>
      </c>
      <c r="I449" s="3">
        <f t="shared" si="12"/>
        <v>74690.559999999998</v>
      </c>
      <c r="J449" s="53">
        <f t="shared" si="13"/>
        <v>896</v>
      </c>
      <c r="K449"/>
    </row>
    <row r="450" spans="1:11" x14ac:dyDescent="0.45">
      <c r="A450" s="83" t="s">
        <v>81</v>
      </c>
      <c r="B450" s="78" t="s">
        <v>1707</v>
      </c>
      <c r="C450" s="78" t="s">
        <v>14</v>
      </c>
      <c r="D450" s="79">
        <v>36</v>
      </c>
      <c r="E450" s="79">
        <v>20</v>
      </c>
      <c r="F450" s="80">
        <v>6</v>
      </c>
      <c r="G450" s="80">
        <v>10</v>
      </c>
      <c r="H450" s="68">
        <f t="array" ref="H450">INDEX('Нормативные затраты по МЗ'!$C$2:$C$132,MATCH(A450&amp;C450,'Нормативные затраты по МЗ'!$A$2:$A$132&amp;'Нормативные затраты по МЗ'!$B$2:$B$132,0))</f>
        <v>83.36</v>
      </c>
      <c r="I450" s="3">
        <f t="shared" ref="I450:I513" si="14">E450*F450*G450*H450</f>
        <v>100032</v>
      </c>
      <c r="J450" s="53">
        <f t="shared" ref="J450:J513" si="15">E450*F450*G450</f>
        <v>1200</v>
      </c>
      <c r="K450"/>
    </row>
    <row r="451" spans="1:11" x14ac:dyDescent="0.45">
      <c r="A451" s="83" t="s">
        <v>81</v>
      </c>
      <c r="B451" s="78" t="s">
        <v>1708</v>
      </c>
      <c r="C451" s="78" t="s">
        <v>14</v>
      </c>
      <c r="D451" s="79">
        <v>36</v>
      </c>
      <c r="E451" s="79">
        <v>16</v>
      </c>
      <c r="F451" s="80">
        <v>4</v>
      </c>
      <c r="G451" s="80">
        <v>14</v>
      </c>
      <c r="H451" s="68">
        <f t="array" ref="H451">INDEX('Нормативные затраты по МЗ'!$C$2:$C$132,MATCH(A451&amp;C451,'Нормативные затраты по МЗ'!$A$2:$A$132&amp;'Нормативные затраты по МЗ'!$B$2:$B$132,0))</f>
        <v>83.36</v>
      </c>
      <c r="I451" s="3">
        <f t="shared" si="14"/>
        <v>74690.559999999998</v>
      </c>
      <c r="J451" s="53">
        <f t="shared" si="15"/>
        <v>896</v>
      </c>
      <c r="K451"/>
    </row>
    <row r="452" spans="1:11" x14ac:dyDescent="0.45">
      <c r="A452" s="83" t="s">
        <v>81</v>
      </c>
      <c r="B452" s="78" t="s">
        <v>1709</v>
      </c>
      <c r="C452" s="78" t="s">
        <v>14</v>
      </c>
      <c r="D452" s="79">
        <v>36</v>
      </c>
      <c r="E452" s="79">
        <v>20</v>
      </c>
      <c r="F452" s="80">
        <v>6</v>
      </c>
      <c r="G452" s="80">
        <v>10</v>
      </c>
      <c r="H452" s="68">
        <f t="array" ref="H452">INDEX('Нормативные затраты по МЗ'!$C$2:$C$132,MATCH(A452&amp;C452,'Нормативные затраты по МЗ'!$A$2:$A$132&amp;'Нормативные затраты по МЗ'!$B$2:$B$132,0))</f>
        <v>83.36</v>
      </c>
      <c r="I452" s="3">
        <f t="shared" si="14"/>
        <v>100032</v>
      </c>
      <c r="J452" s="53">
        <f t="shared" si="15"/>
        <v>1200</v>
      </c>
      <c r="K452"/>
    </row>
    <row r="453" spans="1:11" x14ac:dyDescent="0.45">
      <c r="A453" s="83" t="s">
        <v>81</v>
      </c>
      <c r="B453" s="78" t="s">
        <v>1710</v>
      </c>
      <c r="C453" s="78" t="s">
        <v>14</v>
      </c>
      <c r="D453" s="79">
        <v>36</v>
      </c>
      <c r="E453" s="79">
        <v>16</v>
      </c>
      <c r="F453" s="80">
        <v>4</v>
      </c>
      <c r="G453" s="80">
        <v>14</v>
      </c>
      <c r="H453" s="68">
        <f t="array" ref="H453">INDEX('Нормативные затраты по МЗ'!$C$2:$C$132,MATCH(A453&amp;C453,'Нормативные затраты по МЗ'!$A$2:$A$132&amp;'Нормативные затраты по МЗ'!$B$2:$B$132,0))</f>
        <v>83.36</v>
      </c>
      <c r="I453" s="3">
        <f t="shared" si="14"/>
        <v>74690.559999999998</v>
      </c>
      <c r="J453" s="53">
        <f t="shared" si="15"/>
        <v>896</v>
      </c>
      <c r="K453"/>
    </row>
    <row r="454" spans="1:11" x14ac:dyDescent="0.45">
      <c r="A454" s="83" t="s">
        <v>81</v>
      </c>
      <c r="B454" s="78" t="s">
        <v>1711</v>
      </c>
      <c r="C454" s="78" t="s">
        <v>14</v>
      </c>
      <c r="D454" s="79">
        <v>36</v>
      </c>
      <c r="E454" s="79">
        <v>20</v>
      </c>
      <c r="F454" s="80">
        <v>4</v>
      </c>
      <c r="G454" s="80">
        <v>10</v>
      </c>
      <c r="H454" s="68">
        <f t="array" ref="H454">INDEX('Нормативные затраты по МЗ'!$C$2:$C$132,MATCH(A454&amp;C454,'Нормативные затраты по МЗ'!$A$2:$A$132&amp;'Нормативные затраты по МЗ'!$B$2:$B$132,0))</f>
        <v>83.36</v>
      </c>
      <c r="I454" s="3">
        <f t="shared" si="14"/>
        <v>66688</v>
      </c>
      <c r="J454" s="53">
        <f t="shared" si="15"/>
        <v>800</v>
      </c>
      <c r="K454"/>
    </row>
    <row r="455" spans="1:11" x14ac:dyDescent="0.45">
      <c r="A455" s="83" t="s">
        <v>81</v>
      </c>
      <c r="B455" s="78" t="s">
        <v>1712</v>
      </c>
      <c r="C455" s="78" t="s">
        <v>14</v>
      </c>
      <c r="D455" s="79">
        <v>36</v>
      </c>
      <c r="E455" s="79">
        <v>16</v>
      </c>
      <c r="F455" s="80">
        <v>4</v>
      </c>
      <c r="G455" s="80">
        <v>14</v>
      </c>
      <c r="H455" s="68">
        <f t="array" ref="H455">INDEX('Нормативные затраты по МЗ'!$C$2:$C$132,MATCH(A455&amp;C455,'Нормативные затраты по МЗ'!$A$2:$A$132&amp;'Нормативные затраты по МЗ'!$B$2:$B$132,0))</f>
        <v>83.36</v>
      </c>
      <c r="I455" s="3">
        <f t="shared" si="14"/>
        <v>74690.559999999998</v>
      </c>
      <c r="J455" s="53">
        <f t="shared" si="15"/>
        <v>896</v>
      </c>
      <c r="K455"/>
    </row>
    <row r="456" spans="1:11" x14ac:dyDescent="0.45">
      <c r="A456" s="83" t="s">
        <v>81</v>
      </c>
      <c r="B456" s="78" t="s">
        <v>1713</v>
      </c>
      <c r="C456" s="78" t="s">
        <v>14</v>
      </c>
      <c r="D456" s="79">
        <v>36</v>
      </c>
      <c r="E456" s="79">
        <v>20</v>
      </c>
      <c r="F456" s="80">
        <v>4</v>
      </c>
      <c r="G456" s="80">
        <v>10</v>
      </c>
      <c r="H456" s="68">
        <f t="array" ref="H456">INDEX('Нормативные затраты по МЗ'!$C$2:$C$132,MATCH(A456&amp;C456,'Нормативные затраты по МЗ'!$A$2:$A$132&amp;'Нормативные затраты по МЗ'!$B$2:$B$132,0))</f>
        <v>83.36</v>
      </c>
      <c r="I456" s="3">
        <f t="shared" si="14"/>
        <v>66688</v>
      </c>
      <c r="J456" s="53">
        <f t="shared" si="15"/>
        <v>800</v>
      </c>
      <c r="K456"/>
    </row>
    <row r="457" spans="1:11" x14ac:dyDescent="0.45">
      <c r="A457" s="83" t="s">
        <v>81</v>
      </c>
      <c r="B457" s="78" t="s">
        <v>1714</v>
      </c>
      <c r="C457" s="78" t="s">
        <v>14</v>
      </c>
      <c r="D457" s="79">
        <v>36</v>
      </c>
      <c r="E457" s="79">
        <v>16</v>
      </c>
      <c r="F457" s="80">
        <v>4</v>
      </c>
      <c r="G457" s="80">
        <v>14</v>
      </c>
      <c r="H457" s="68">
        <f t="array" ref="H457">INDEX('Нормативные затраты по МЗ'!$C$2:$C$132,MATCH(A457&amp;C457,'Нормативные затраты по МЗ'!$A$2:$A$132&amp;'Нормативные затраты по МЗ'!$B$2:$B$132,0))</f>
        <v>83.36</v>
      </c>
      <c r="I457" s="3">
        <f t="shared" si="14"/>
        <v>74690.559999999998</v>
      </c>
      <c r="J457" s="53">
        <f t="shared" si="15"/>
        <v>896</v>
      </c>
      <c r="K457"/>
    </row>
    <row r="458" spans="1:11" x14ac:dyDescent="0.45">
      <c r="A458" s="83" t="s">
        <v>81</v>
      </c>
      <c r="B458" s="78" t="s">
        <v>1715</v>
      </c>
      <c r="C458" s="78" t="s">
        <v>14</v>
      </c>
      <c r="D458" s="79">
        <v>36</v>
      </c>
      <c r="E458" s="79">
        <v>20</v>
      </c>
      <c r="F458" s="80">
        <v>4</v>
      </c>
      <c r="G458" s="80">
        <v>10</v>
      </c>
      <c r="H458" s="68">
        <f t="array" ref="H458">INDEX('Нормативные затраты по МЗ'!$C$2:$C$132,MATCH(A458&amp;C458,'Нормативные затраты по МЗ'!$A$2:$A$132&amp;'Нормативные затраты по МЗ'!$B$2:$B$132,0))</f>
        <v>83.36</v>
      </c>
      <c r="I458" s="3">
        <f t="shared" si="14"/>
        <v>66688</v>
      </c>
      <c r="J458" s="53">
        <f t="shared" si="15"/>
        <v>800</v>
      </c>
      <c r="K458"/>
    </row>
    <row r="459" spans="1:11" x14ac:dyDescent="0.45">
      <c r="A459" s="83" t="s">
        <v>81</v>
      </c>
      <c r="B459" s="78" t="s">
        <v>1716</v>
      </c>
      <c r="C459" s="78" t="s">
        <v>14</v>
      </c>
      <c r="D459" s="79">
        <v>36</v>
      </c>
      <c r="E459" s="79">
        <v>16</v>
      </c>
      <c r="F459" s="80">
        <v>4</v>
      </c>
      <c r="G459" s="80">
        <v>14</v>
      </c>
      <c r="H459" s="68">
        <f t="array" ref="H459">INDEX('Нормативные затраты по МЗ'!$C$2:$C$132,MATCH(A459&amp;C459,'Нормативные затраты по МЗ'!$A$2:$A$132&amp;'Нормативные затраты по МЗ'!$B$2:$B$132,0))</f>
        <v>83.36</v>
      </c>
      <c r="I459" s="3">
        <f t="shared" si="14"/>
        <v>74690.559999999998</v>
      </c>
      <c r="J459" s="53">
        <f t="shared" si="15"/>
        <v>896</v>
      </c>
      <c r="K459"/>
    </row>
    <row r="460" spans="1:11" x14ac:dyDescent="0.45">
      <c r="A460" s="83" t="s">
        <v>81</v>
      </c>
      <c r="B460" s="78" t="s">
        <v>1717</v>
      </c>
      <c r="C460" s="78" t="s">
        <v>14</v>
      </c>
      <c r="D460" s="79">
        <v>36</v>
      </c>
      <c r="E460" s="79">
        <v>20</v>
      </c>
      <c r="F460" s="80">
        <v>6</v>
      </c>
      <c r="G460" s="80">
        <v>15</v>
      </c>
      <c r="H460" s="68">
        <f t="array" ref="H460">INDEX('Нормативные затраты по МЗ'!$C$2:$C$132,MATCH(A460&amp;C460,'Нормативные затраты по МЗ'!$A$2:$A$132&amp;'Нормативные затраты по МЗ'!$B$2:$B$132,0))</f>
        <v>83.36</v>
      </c>
      <c r="I460" s="3">
        <f t="shared" si="14"/>
        <v>150048</v>
      </c>
      <c r="J460" s="53">
        <f t="shared" si="15"/>
        <v>1800</v>
      </c>
      <c r="K460"/>
    </row>
    <row r="461" spans="1:11" x14ac:dyDescent="0.45">
      <c r="A461" s="83" t="s">
        <v>81</v>
      </c>
      <c r="B461" s="78" t="s">
        <v>1718</v>
      </c>
      <c r="C461" s="78" t="s">
        <v>14</v>
      </c>
      <c r="D461" s="79">
        <v>36</v>
      </c>
      <c r="E461" s="79">
        <v>16</v>
      </c>
      <c r="F461" s="80">
        <v>4</v>
      </c>
      <c r="G461" s="80">
        <v>14</v>
      </c>
      <c r="H461" s="68">
        <f t="array" ref="H461">INDEX('Нормативные затраты по МЗ'!$C$2:$C$132,MATCH(A461&amp;C461,'Нормативные затраты по МЗ'!$A$2:$A$132&amp;'Нормативные затраты по МЗ'!$B$2:$B$132,0))</f>
        <v>83.36</v>
      </c>
      <c r="I461" s="3">
        <f t="shared" si="14"/>
        <v>74690.559999999998</v>
      </c>
      <c r="J461" s="53">
        <f t="shared" si="15"/>
        <v>896</v>
      </c>
      <c r="K461"/>
    </row>
    <row r="462" spans="1:11" x14ac:dyDescent="0.45">
      <c r="A462" s="83" t="s">
        <v>81</v>
      </c>
      <c r="B462" s="78" t="s">
        <v>1719</v>
      </c>
      <c r="C462" s="78" t="s">
        <v>14</v>
      </c>
      <c r="D462" s="79">
        <v>36</v>
      </c>
      <c r="E462" s="79">
        <v>20</v>
      </c>
      <c r="F462" s="80">
        <v>6</v>
      </c>
      <c r="G462" s="80">
        <v>15</v>
      </c>
      <c r="H462" s="68">
        <f t="array" ref="H462">INDEX('Нормативные затраты по МЗ'!$C$2:$C$132,MATCH(A462&amp;C462,'Нормативные затраты по МЗ'!$A$2:$A$132&amp;'Нормативные затраты по МЗ'!$B$2:$B$132,0))</f>
        <v>83.36</v>
      </c>
      <c r="I462" s="3">
        <f t="shared" si="14"/>
        <v>150048</v>
      </c>
      <c r="J462" s="53">
        <f t="shared" si="15"/>
        <v>1800</v>
      </c>
      <c r="K462"/>
    </row>
    <row r="463" spans="1:11" x14ac:dyDescent="0.45">
      <c r="A463" s="83" t="s">
        <v>81</v>
      </c>
      <c r="B463" s="78" t="s">
        <v>1720</v>
      </c>
      <c r="C463" s="78" t="s">
        <v>14</v>
      </c>
      <c r="D463" s="79">
        <v>36</v>
      </c>
      <c r="E463" s="79">
        <v>16</v>
      </c>
      <c r="F463" s="80">
        <v>4</v>
      </c>
      <c r="G463" s="80">
        <v>14</v>
      </c>
      <c r="H463" s="68">
        <f t="array" ref="H463">INDEX('Нормативные затраты по МЗ'!$C$2:$C$132,MATCH(A463&amp;C463,'Нормативные затраты по МЗ'!$A$2:$A$132&amp;'Нормативные затраты по МЗ'!$B$2:$B$132,0))</f>
        <v>83.36</v>
      </c>
      <c r="I463" s="3">
        <f t="shared" si="14"/>
        <v>74690.559999999998</v>
      </c>
      <c r="J463" s="53">
        <f t="shared" si="15"/>
        <v>896</v>
      </c>
      <c r="K463"/>
    </row>
    <row r="464" spans="1:11" x14ac:dyDescent="0.45">
      <c r="A464" s="83" t="s">
        <v>81</v>
      </c>
      <c r="B464" s="78" t="s">
        <v>1721</v>
      </c>
      <c r="C464" s="78" t="s">
        <v>14</v>
      </c>
      <c r="D464" s="79">
        <v>36</v>
      </c>
      <c r="E464" s="79">
        <v>20</v>
      </c>
      <c r="F464" s="80">
        <v>4</v>
      </c>
      <c r="G464" s="80">
        <v>12</v>
      </c>
      <c r="H464" s="68">
        <f t="array" ref="H464">INDEX('Нормативные затраты по МЗ'!$C$2:$C$132,MATCH(A464&amp;C464,'Нормативные затраты по МЗ'!$A$2:$A$132&amp;'Нормативные затраты по МЗ'!$B$2:$B$132,0))</f>
        <v>83.36</v>
      </c>
      <c r="I464" s="3">
        <f t="shared" si="14"/>
        <v>80025.600000000006</v>
      </c>
      <c r="J464" s="53">
        <f t="shared" si="15"/>
        <v>960</v>
      </c>
      <c r="K464"/>
    </row>
    <row r="465" spans="1:11" x14ac:dyDescent="0.45">
      <c r="A465" s="83" t="s">
        <v>81</v>
      </c>
      <c r="B465" s="78" t="s">
        <v>1722</v>
      </c>
      <c r="C465" s="78" t="s">
        <v>14</v>
      </c>
      <c r="D465" s="79">
        <v>36</v>
      </c>
      <c r="E465" s="79">
        <v>16</v>
      </c>
      <c r="F465" s="80">
        <v>4</v>
      </c>
      <c r="G465" s="80">
        <v>14</v>
      </c>
      <c r="H465" s="68">
        <f t="array" ref="H465">INDEX('Нормативные затраты по МЗ'!$C$2:$C$132,MATCH(A465&amp;C465,'Нормативные затраты по МЗ'!$A$2:$A$132&amp;'Нормативные затраты по МЗ'!$B$2:$B$132,0))</f>
        <v>83.36</v>
      </c>
      <c r="I465" s="3">
        <f t="shared" si="14"/>
        <v>74690.559999999998</v>
      </c>
      <c r="J465" s="53">
        <f t="shared" si="15"/>
        <v>896</v>
      </c>
      <c r="K465"/>
    </row>
    <row r="466" spans="1:11" x14ac:dyDescent="0.45">
      <c r="A466" s="83" t="s">
        <v>81</v>
      </c>
      <c r="B466" s="78" t="s">
        <v>1723</v>
      </c>
      <c r="C466" s="78" t="s">
        <v>14</v>
      </c>
      <c r="D466" s="79">
        <v>36</v>
      </c>
      <c r="E466" s="79">
        <v>20</v>
      </c>
      <c r="F466" s="80">
        <v>4</v>
      </c>
      <c r="G466" s="80">
        <v>12</v>
      </c>
      <c r="H466" s="68">
        <f t="array" ref="H466">INDEX('Нормативные затраты по МЗ'!$C$2:$C$132,MATCH(A466&amp;C466,'Нормативные затраты по МЗ'!$A$2:$A$132&amp;'Нормативные затраты по МЗ'!$B$2:$B$132,0))</f>
        <v>83.36</v>
      </c>
      <c r="I466" s="3">
        <f t="shared" si="14"/>
        <v>80025.600000000006</v>
      </c>
      <c r="J466" s="53">
        <f t="shared" si="15"/>
        <v>960</v>
      </c>
      <c r="K466"/>
    </row>
    <row r="467" spans="1:11" x14ac:dyDescent="0.45">
      <c r="A467" s="83" t="s">
        <v>81</v>
      </c>
      <c r="B467" s="78" t="s">
        <v>1724</v>
      </c>
      <c r="C467" s="78" t="s">
        <v>14</v>
      </c>
      <c r="D467" s="79">
        <v>36</v>
      </c>
      <c r="E467" s="79">
        <v>16</v>
      </c>
      <c r="F467" s="80">
        <v>4</v>
      </c>
      <c r="G467" s="80">
        <v>14</v>
      </c>
      <c r="H467" s="68">
        <f t="array" ref="H467">INDEX('Нормативные затраты по МЗ'!$C$2:$C$132,MATCH(A467&amp;C467,'Нормативные затраты по МЗ'!$A$2:$A$132&amp;'Нормативные затраты по МЗ'!$B$2:$B$132,0))</f>
        <v>83.36</v>
      </c>
      <c r="I467" s="3">
        <f t="shared" si="14"/>
        <v>74690.559999999998</v>
      </c>
      <c r="J467" s="53">
        <f t="shared" si="15"/>
        <v>896</v>
      </c>
      <c r="K467"/>
    </row>
    <row r="468" spans="1:11" x14ac:dyDescent="0.45">
      <c r="A468" s="83" t="s">
        <v>81</v>
      </c>
      <c r="B468" s="78" t="s">
        <v>1725</v>
      </c>
      <c r="C468" s="78" t="s">
        <v>14</v>
      </c>
      <c r="D468" s="79">
        <v>36</v>
      </c>
      <c r="E468" s="79">
        <v>20</v>
      </c>
      <c r="F468" s="80">
        <v>6</v>
      </c>
      <c r="G468" s="80">
        <v>12</v>
      </c>
      <c r="H468" s="68">
        <f t="array" ref="H468">INDEX('Нормативные затраты по МЗ'!$C$2:$C$132,MATCH(A468&amp;C468,'Нормативные затраты по МЗ'!$A$2:$A$132&amp;'Нормативные затраты по МЗ'!$B$2:$B$132,0))</f>
        <v>83.36</v>
      </c>
      <c r="I468" s="3">
        <f t="shared" si="14"/>
        <v>120038.39999999999</v>
      </c>
      <c r="J468" s="53">
        <f t="shared" si="15"/>
        <v>1440</v>
      </c>
      <c r="K468"/>
    </row>
    <row r="469" spans="1:11" x14ac:dyDescent="0.45">
      <c r="A469" s="83" t="s">
        <v>81</v>
      </c>
      <c r="B469" s="78" t="s">
        <v>1726</v>
      </c>
      <c r="C469" s="78" t="s">
        <v>14</v>
      </c>
      <c r="D469" s="79">
        <v>36</v>
      </c>
      <c r="E469" s="79">
        <v>16</v>
      </c>
      <c r="F469" s="80">
        <v>4</v>
      </c>
      <c r="G469" s="80">
        <v>14</v>
      </c>
      <c r="H469" s="68">
        <f t="array" ref="H469">INDEX('Нормативные затраты по МЗ'!$C$2:$C$132,MATCH(A469&amp;C469,'Нормативные затраты по МЗ'!$A$2:$A$132&amp;'Нормативные затраты по МЗ'!$B$2:$B$132,0))</f>
        <v>83.36</v>
      </c>
      <c r="I469" s="3">
        <f t="shared" si="14"/>
        <v>74690.559999999998</v>
      </c>
      <c r="J469" s="53">
        <f t="shared" si="15"/>
        <v>896</v>
      </c>
      <c r="K469"/>
    </row>
    <row r="470" spans="1:11" x14ac:dyDescent="0.45">
      <c r="A470" s="83" t="s">
        <v>81</v>
      </c>
      <c r="B470" s="78" t="s">
        <v>1727</v>
      </c>
      <c r="C470" s="78" t="s">
        <v>14</v>
      </c>
      <c r="D470" s="79">
        <v>36</v>
      </c>
      <c r="E470" s="79">
        <v>20</v>
      </c>
      <c r="F470" s="80">
        <v>4</v>
      </c>
      <c r="G470" s="80">
        <v>15</v>
      </c>
      <c r="H470" s="68">
        <f t="array" ref="H470">INDEX('Нормативные затраты по МЗ'!$C$2:$C$132,MATCH(A470&amp;C470,'Нормативные затраты по МЗ'!$A$2:$A$132&amp;'Нормативные затраты по МЗ'!$B$2:$B$132,0))</f>
        <v>83.36</v>
      </c>
      <c r="I470" s="3">
        <f t="shared" si="14"/>
        <v>100032</v>
      </c>
      <c r="J470" s="53">
        <f t="shared" si="15"/>
        <v>1200</v>
      </c>
      <c r="K470"/>
    </row>
    <row r="471" spans="1:11" x14ac:dyDescent="0.45">
      <c r="A471" s="83" t="s">
        <v>81</v>
      </c>
      <c r="B471" s="78" t="s">
        <v>1728</v>
      </c>
      <c r="C471" s="78" t="s">
        <v>14</v>
      </c>
      <c r="D471" s="79">
        <v>36</v>
      </c>
      <c r="E471" s="79">
        <v>16</v>
      </c>
      <c r="F471" s="80">
        <v>4</v>
      </c>
      <c r="G471" s="80">
        <v>14</v>
      </c>
      <c r="H471" s="68">
        <f t="array" ref="H471">INDEX('Нормативные затраты по МЗ'!$C$2:$C$132,MATCH(A471&amp;C471,'Нормативные затраты по МЗ'!$A$2:$A$132&amp;'Нормативные затраты по МЗ'!$B$2:$B$132,0))</f>
        <v>83.36</v>
      </c>
      <c r="I471" s="3">
        <f t="shared" si="14"/>
        <v>74690.559999999998</v>
      </c>
      <c r="J471" s="53">
        <f t="shared" si="15"/>
        <v>896</v>
      </c>
      <c r="K471"/>
    </row>
    <row r="472" spans="1:11" x14ac:dyDescent="0.45">
      <c r="A472" s="83" t="s">
        <v>81</v>
      </c>
      <c r="B472" s="78" t="s">
        <v>1729</v>
      </c>
      <c r="C472" s="78" t="s">
        <v>14</v>
      </c>
      <c r="D472" s="79">
        <v>36</v>
      </c>
      <c r="E472" s="79">
        <v>20</v>
      </c>
      <c r="F472" s="80">
        <v>4</v>
      </c>
      <c r="G472" s="80">
        <v>14</v>
      </c>
      <c r="H472" s="68">
        <f t="array" ref="H472">INDEX('Нормативные затраты по МЗ'!$C$2:$C$132,MATCH(A472&amp;C472,'Нормативные затраты по МЗ'!$A$2:$A$132&amp;'Нормативные затраты по МЗ'!$B$2:$B$132,0))</f>
        <v>83.36</v>
      </c>
      <c r="I472" s="3">
        <f t="shared" si="14"/>
        <v>93363.199999999997</v>
      </c>
      <c r="J472" s="53">
        <f t="shared" si="15"/>
        <v>1120</v>
      </c>
      <c r="K472"/>
    </row>
    <row r="473" spans="1:11" x14ac:dyDescent="0.45">
      <c r="A473" s="83" t="s">
        <v>81</v>
      </c>
      <c r="B473" s="78" t="s">
        <v>1730</v>
      </c>
      <c r="C473" s="78" t="s">
        <v>14</v>
      </c>
      <c r="D473" s="79">
        <v>36</v>
      </c>
      <c r="E473" s="79">
        <v>16</v>
      </c>
      <c r="F473" s="80">
        <v>4</v>
      </c>
      <c r="G473" s="80">
        <v>14</v>
      </c>
      <c r="H473" s="68">
        <f t="array" ref="H473">INDEX('Нормативные затраты по МЗ'!$C$2:$C$132,MATCH(A473&amp;C473,'Нормативные затраты по МЗ'!$A$2:$A$132&amp;'Нормативные затраты по МЗ'!$B$2:$B$132,0))</f>
        <v>83.36</v>
      </c>
      <c r="I473" s="3">
        <f t="shared" si="14"/>
        <v>74690.559999999998</v>
      </c>
      <c r="J473" s="53">
        <f t="shared" si="15"/>
        <v>896</v>
      </c>
      <c r="K473"/>
    </row>
    <row r="474" spans="1:11" x14ac:dyDescent="0.45">
      <c r="A474" s="83" t="s">
        <v>81</v>
      </c>
      <c r="B474" s="78" t="s">
        <v>1731</v>
      </c>
      <c r="C474" s="78" t="s">
        <v>14</v>
      </c>
      <c r="D474" s="79">
        <v>36</v>
      </c>
      <c r="E474" s="79">
        <v>20</v>
      </c>
      <c r="F474" s="80">
        <v>4</v>
      </c>
      <c r="G474" s="80">
        <v>12</v>
      </c>
      <c r="H474" s="68">
        <f t="array" ref="H474">INDEX('Нормативные затраты по МЗ'!$C$2:$C$132,MATCH(A474&amp;C474,'Нормативные затраты по МЗ'!$A$2:$A$132&amp;'Нормативные затраты по МЗ'!$B$2:$B$132,0))</f>
        <v>83.36</v>
      </c>
      <c r="I474" s="3">
        <f t="shared" si="14"/>
        <v>80025.600000000006</v>
      </c>
      <c r="J474" s="53">
        <f t="shared" si="15"/>
        <v>960</v>
      </c>
      <c r="K474"/>
    </row>
    <row r="475" spans="1:11" x14ac:dyDescent="0.45">
      <c r="A475" s="83" t="s">
        <v>81</v>
      </c>
      <c r="B475" s="78" t="s">
        <v>1732</v>
      </c>
      <c r="C475" s="78" t="s">
        <v>14</v>
      </c>
      <c r="D475" s="79">
        <v>36</v>
      </c>
      <c r="E475" s="79">
        <v>16</v>
      </c>
      <c r="F475" s="80">
        <v>4</v>
      </c>
      <c r="G475" s="80">
        <v>14</v>
      </c>
      <c r="H475" s="68">
        <f t="array" ref="H475">INDEX('Нормативные затраты по МЗ'!$C$2:$C$132,MATCH(A475&amp;C475,'Нормативные затраты по МЗ'!$A$2:$A$132&amp;'Нормативные затраты по МЗ'!$B$2:$B$132,0))</f>
        <v>83.36</v>
      </c>
      <c r="I475" s="3">
        <f t="shared" si="14"/>
        <v>74690.559999999998</v>
      </c>
      <c r="J475" s="53">
        <f t="shared" si="15"/>
        <v>896</v>
      </c>
      <c r="K475"/>
    </row>
    <row r="476" spans="1:11" x14ac:dyDescent="0.45">
      <c r="A476" s="83" t="s">
        <v>81</v>
      </c>
      <c r="B476" s="78" t="s">
        <v>1733</v>
      </c>
      <c r="C476" s="78" t="s">
        <v>14</v>
      </c>
      <c r="D476" s="79">
        <v>36</v>
      </c>
      <c r="E476" s="79">
        <v>20</v>
      </c>
      <c r="F476" s="80">
        <v>3</v>
      </c>
      <c r="G476" s="80">
        <v>15</v>
      </c>
      <c r="H476" s="68">
        <f t="array" ref="H476">INDEX('Нормативные затраты по МЗ'!$C$2:$C$132,MATCH(A476&amp;C476,'Нормативные затраты по МЗ'!$A$2:$A$132&amp;'Нормативные затраты по МЗ'!$B$2:$B$132,0))</f>
        <v>83.36</v>
      </c>
      <c r="I476" s="3">
        <f t="shared" si="14"/>
        <v>75024</v>
      </c>
      <c r="J476" s="53">
        <f t="shared" si="15"/>
        <v>900</v>
      </c>
      <c r="K476"/>
    </row>
    <row r="477" spans="1:11" x14ac:dyDescent="0.45">
      <c r="A477" s="83" t="s">
        <v>81</v>
      </c>
      <c r="B477" s="78" t="s">
        <v>1734</v>
      </c>
      <c r="C477" s="78" t="s">
        <v>14</v>
      </c>
      <c r="D477" s="79">
        <v>36</v>
      </c>
      <c r="E477" s="79">
        <v>16</v>
      </c>
      <c r="F477" s="80">
        <v>4</v>
      </c>
      <c r="G477" s="80">
        <v>14</v>
      </c>
      <c r="H477" s="68">
        <f t="array" ref="H477">INDEX('Нормативные затраты по МЗ'!$C$2:$C$132,MATCH(A477&amp;C477,'Нормативные затраты по МЗ'!$A$2:$A$132&amp;'Нормативные затраты по МЗ'!$B$2:$B$132,0))</f>
        <v>83.36</v>
      </c>
      <c r="I477" s="3">
        <f t="shared" si="14"/>
        <v>74690.559999999998</v>
      </c>
      <c r="J477" s="53">
        <f t="shared" si="15"/>
        <v>896</v>
      </c>
      <c r="K477"/>
    </row>
    <row r="478" spans="1:11" x14ac:dyDescent="0.45">
      <c r="A478" s="83" t="s">
        <v>81</v>
      </c>
      <c r="B478" s="78" t="s">
        <v>1735</v>
      </c>
      <c r="C478" s="78" t="s">
        <v>14</v>
      </c>
      <c r="D478" s="79">
        <v>36</v>
      </c>
      <c r="E478" s="79">
        <v>20</v>
      </c>
      <c r="F478" s="80">
        <v>3</v>
      </c>
      <c r="G478" s="80">
        <v>15</v>
      </c>
      <c r="H478" s="68">
        <f t="array" ref="H478">INDEX('Нормативные затраты по МЗ'!$C$2:$C$132,MATCH(A478&amp;C478,'Нормативные затраты по МЗ'!$A$2:$A$132&amp;'Нормативные затраты по МЗ'!$B$2:$B$132,0))</f>
        <v>83.36</v>
      </c>
      <c r="I478" s="3">
        <f t="shared" si="14"/>
        <v>75024</v>
      </c>
      <c r="J478" s="53">
        <f t="shared" si="15"/>
        <v>900</v>
      </c>
      <c r="K478"/>
    </row>
    <row r="479" spans="1:11" x14ac:dyDescent="0.45">
      <c r="A479" s="83" t="s">
        <v>81</v>
      </c>
      <c r="B479" s="78" t="s">
        <v>1736</v>
      </c>
      <c r="C479" s="78" t="s">
        <v>14</v>
      </c>
      <c r="D479" s="79">
        <v>36</v>
      </c>
      <c r="E479" s="79">
        <v>16</v>
      </c>
      <c r="F479" s="80">
        <v>4</v>
      </c>
      <c r="G479" s="80">
        <v>14</v>
      </c>
      <c r="H479" s="68">
        <f t="array" ref="H479">INDEX('Нормативные затраты по МЗ'!$C$2:$C$132,MATCH(A479&amp;C479,'Нормативные затраты по МЗ'!$A$2:$A$132&amp;'Нормативные затраты по МЗ'!$B$2:$B$132,0))</f>
        <v>83.36</v>
      </c>
      <c r="I479" s="3">
        <f t="shared" si="14"/>
        <v>74690.559999999998</v>
      </c>
      <c r="J479" s="53">
        <f t="shared" si="15"/>
        <v>896</v>
      </c>
      <c r="K479"/>
    </row>
    <row r="480" spans="1:11" x14ac:dyDescent="0.45">
      <c r="A480" s="83" t="s">
        <v>81</v>
      </c>
      <c r="B480" s="78" t="s">
        <v>1737</v>
      </c>
      <c r="C480" s="78" t="s">
        <v>14</v>
      </c>
      <c r="D480" s="79">
        <v>36</v>
      </c>
      <c r="E480" s="79">
        <v>20</v>
      </c>
      <c r="F480" s="80">
        <v>4</v>
      </c>
      <c r="G480" s="80">
        <v>15</v>
      </c>
      <c r="H480" s="68">
        <f t="array" ref="H480">INDEX('Нормативные затраты по МЗ'!$C$2:$C$132,MATCH(A480&amp;C480,'Нормативные затраты по МЗ'!$A$2:$A$132&amp;'Нормативные затраты по МЗ'!$B$2:$B$132,0))</f>
        <v>83.36</v>
      </c>
      <c r="I480" s="3">
        <f t="shared" si="14"/>
        <v>100032</v>
      </c>
      <c r="J480" s="53">
        <f t="shared" si="15"/>
        <v>1200</v>
      </c>
      <c r="K480"/>
    </row>
    <row r="481" spans="1:11" x14ac:dyDescent="0.45">
      <c r="A481" s="83" t="s">
        <v>81</v>
      </c>
      <c r="B481" s="78" t="s">
        <v>1738</v>
      </c>
      <c r="C481" s="78" t="s">
        <v>14</v>
      </c>
      <c r="D481" s="79">
        <v>36</v>
      </c>
      <c r="E481" s="79">
        <v>16</v>
      </c>
      <c r="F481" s="80">
        <v>4</v>
      </c>
      <c r="G481" s="80">
        <v>14</v>
      </c>
      <c r="H481" s="68">
        <f t="array" ref="H481">INDEX('Нормативные затраты по МЗ'!$C$2:$C$132,MATCH(A481&amp;C481,'Нормативные затраты по МЗ'!$A$2:$A$132&amp;'Нормативные затраты по МЗ'!$B$2:$B$132,0))</f>
        <v>83.36</v>
      </c>
      <c r="I481" s="3">
        <f t="shared" si="14"/>
        <v>74690.559999999998</v>
      </c>
      <c r="J481" s="53">
        <f t="shared" si="15"/>
        <v>896</v>
      </c>
      <c r="K481"/>
    </row>
    <row r="482" spans="1:11" x14ac:dyDescent="0.45">
      <c r="A482" s="83" t="s">
        <v>81</v>
      </c>
      <c r="B482" s="78" t="s">
        <v>1739</v>
      </c>
      <c r="C482" s="78" t="s">
        <v>14</v>
      </c>
      <c r="D482" s="79">
        <v>36</v>
      </c>
      <c r="E482" s="79">
        <v>20</v>
      </c>
      <c r="F482" s="80">
        <v>4</v>
      </c>
      <c r="G482" s="80">
        <v>15</v>
      </c>
      <c r="H482" s="68">
        <f t="array" ref="H482">INDEX('Нормативные затраты по МЗ'!$C$2:$C$132,MATCH(A482&amp;C482,'Нормативные затраты по МЗ'!$A$2:$A$132&amp;'Нормативные затраты по МЗ'!$B$2:$B$132,0))</f>
        <v>83.36</v>
      </c>
      <c r="I482" s="3">
        <f t="shared" si="14"/>
        <v>100032</v>
      </c>
      <c r="J482" s="53">
        <f t="shared" si="15"/>
        <v>1200</v>
      </c>
      <c r="K482"/>
    </row>
    <row r="483" spans="1:11" x14ac:dyDescent="0.45">
      <c r="A483" s="83" t="s">
        <v>81</v>
      </c>
      <c r="B483" s="78" t="s">
        <v>1740</v>
      </c>
      <c r="C483" s="78" t="s">
        <v>14</v>
      </c>
      <c r="D483" s="79">
        <v>36</v>
      </c>
      <c r="E483" s="79">
        <v>16</v>
      </c>
      <c r="F483" s="80">
        <v>4</v>
      </c>
      <c r="G483" s="80">
        <v>14</v>
      </c>
      <c r="H483" s="68">
        <f t="array" ref="H483">INDEX('Нормативные затраты по МЗ'!$C$2:$C$132,MATCH(A483&amp;C483,'Нормативные затраты по МЗ'!$A$2:$A$132&amp;'Нормативные затраты по МЗ'!$B$2:$B$132,0))</f>
        <v>83.36</v>
      </c>
      <c r="I483" s="3">
        <f t="shared" si="14"/>
        <v>74690.559999999998</v>
      </c>
      <c r="J483" s="53">
        <f t="shared" si="15"/>
        <v>896</v>
      </c>
      <c r="K483"/>
    </row>
    <row r="484" spans="1:11" x14ac:dyDescent="0.45">
      <c r="A484" s="83" t="s">
        <v>81</v>
      </c>
      <c r="B484" s="78" t="s">
        <v>1741</v>
      </c>
      <c r="C484" s="78" t="s">
        <v>14</v>
      </c>
      <c r="D484" s="79">
        <v>36</v>
      </c>
      <c r="E484" s="79">
        <v>20</v>
      </c>
      <c r="F484" s="80">
        <v>6</v>
      </c>
      <c r="G484" s="80">
        <v>15</v>
      </c>
      <c r="H484" s="68">
        <f t="array" ref="H484">INDEX('Нормативные затраты по МЗ'!$C$2:$C$132,MATCH(A484&amp;C484,'Нормативные затраты по МЗ'!$A$2:$A$132&amp;'Нормативные затраты по МЗ'!$B$2:$B$132,0))</f>
        <v>83.36</v>
      </c>
      <c r="I484" s="3">
        <f t="shared" si="14"/>
        <v>150048</v>
      </c>
      <c r="J484" s="53">
        <f t="shared" si="15"/>
        <v>1800</v>
      </c>
      <c r="K484"/>
    </row>
    <row r="485" spans="1:11" x14ac:dyDescent="0.45">
      <c r="A485" s="83" t="s">
        <v>81</v>
      </c>
      <c r="B485" s="78" t="s">
        <v>1742</v>
      </c>
      <c r="C485" s="78" t="s">
        <v>14</v>
      </c>
      <c r="D485" s="79">
        <v>36</v>
      </c>
      <c r="E485" s="79">
        <v>16</v>
      </c>
      <c r="F485" s="80">
        <v>4</v>
      </c>
      <c r="G485" s="80">
        <v>14</v>
      </c>
      <c r="H485" s="68">
        <f t="array" ref="H485">INDEX('Нормативные затраты по МЗ'!$C$2:$C$132,MATCH(A485&amp;C485,'Нормативные затраты по МЗ'!$A$2:$A$132&amp;'Нормативные затраты по МЗ'!$B$2:$B$132,0))</f>
        <v>83.36</v>
      </c>
      <c r="I485" s="3">
        <f t="shared" si="14"/>
        <v>74690.559999999998</v>
      </c>
      <c r="J485" s="53">
        <f t="shared" si="15"/>
        <v>896</v>
      </c>
      <c r="K485"/>
    </row>
    <row r="486" spans="1:11" x14ac:dyDescent="0.45">
      <c r="A486" s="83" t="s">
        <v>81</v>
      </c>
      <c r="B486" s="78" t="s">
        <v>1743</v>
      </c>
      <c r="C486" s="78" t="s">
        <v>14</v>
      </c>
      <c r="D486" s="79">
        <v>36</v>
      </c>
      <c r="E486" s="79">
        <v>20</v>
      </c>
      <c r="F486" s="80">
        <v>6</v>
      </c>
      <c r="G486" s="80">
        <v>15</v>
      </c>
      <c r="H486" s="68">
        <f t="array" ref="H486">INDEX('Нормативные затраты по МЗ'!$C$2:$C$132,MATCH(A486&amp;C486,'Нормативные затраты по МЗ'!$A$2:$A$132&amp;'Нормативные затраты по МЗ'!$B$2:$B$132,0))</f>
        <v>83.36</v>
      </c>
      <c r="I486" s="3">
        <f t="shared" si="14"/>
        <v>150048</v>
      </c>
      <c r="J486" s="53">
        <f t="shared" si="15"/>
        <v>1800</v>
      </c>
      <c r="K486"/>
    </row>
    <row r="487" spans="1:11" x14ac:dyDescent="0.45">
      <c r="A487" s="83" t="s">
        <v>81</v>
      </c>
      <c r="B487" s="78" t="s">
        <v>1744</v>
      </c>
      <c r="C487" s="78" t="s">
        <v>14</v>
      </c>
      <c r="D487" s="79">
        <v>36</v>
      </c>
      <c r="E487" s="79">
        <v>16</v>
      </c>
      <c r="F487" s="80">
        <v>4</v>
      </c>
      <c r="G487" s="80">
        <v>14</v>
      </c>
      <c r="H487" s="68">
        <f t="array" ref="H487">INDEX('Нормативные затраты по МЗ'!$C$2:$C$132,MATCH(A487&amp;C487,'Нормативные затраты по МЗ'!$A$2:$A$132&amp;'Нормативные затраты по МЗ'!$B$2:$B$132,0))</f>
        <v>83.36</v>
      </c>
      <c r="I487" s="3">
        <f t="shared" si="14"/>
        <v>74690.559999999998</v>
      </c>
      <c r="J487" s="53">
        <f t="shared" si="15"/>
        <v>896</v>
      </c>
      <c r="K487"/>
    </row>
    <row r="488" spans="1:11" x14ac:dyDescent="0.45">
      <c r="A488" s="83" t="s">
        <v>81</v>
      </c>
      <c r="B488" s="78" t="s">
        <v>1745</v>
      </c>
      <c r="C488" s="78" t="s">
        <v>14</v>
      </c>
      <c r="D488" s="79">
        <v>36</v>
      </c>
      <c r="E488" s="79">
        <v>20</v>
      </c>
      <c r="F488" s="80">
        <v>6</v>
      </c>
      <c r="G488" s="80">
        <v>15</v>
      </c>
      <c r="H488" s="68">
        <f t="array" ref="H488">INDEX('Нормативные затраты по МЗ'!$C$2:$C$132,MATCH(A488&amp;C488,'Нормативные затраты по МЗ'!$A$2:$A$132&amp;'Нормативные затраты по МЗ'!$B$2:$B$132,0))</f>
        <v>83.36</v>
      </c>
      <c r="I488" s="3">
        <f t="shared" si="14"/>
        <v>150048</v>
      </c>
      <c r="J488" s="53">
        <f t="shared" si="15"/>
        <v>1800</v>
      </c>
      <c r="K488"/>
    </row>
    <row r="489" spans="1:11" x14ac:dyDescent="0.45">
      <c r="A489" s="83" t="s">
        <v>81</v>
      </c>
      <c r="B489" s="78" t="s">
        <v>1746</v>
      </c>
      <c r="C489" s="78" t="s">
        <v>14</v>
      </c>
      <c r="D489" s="79">
        <v>36</v>
      </c>
      <c r="E489" s="79">
        <v>16</v>
      </c>
      <c r="F489" s="80">
        <v>6</v>
      </c>
      <c r="G489" s="80">
        <v>13</v>
      </c>
      <c r="H489" s="68">
        <f t="array" ref="H489">INDEX('Нормативные затраты по МЗ'!$C$2:$C$132,MATCH(A489&amp;C489,'Нормативные затраты по МЗ'!$A$2:$A$132&amp;'Нормативные затраты по МЗ'!$B$2:$B$132,0))</f>
        <v>83.36</v>
      </c>
      <c r="I489" s="3">
        <f t="shared" si="14"/>
        <v>104033.28</v>
      </c>
      <c r="J489" s="53">
        <f t="shared" si="15"/>
        <v>1248</v>
      </c>
      <c r="K489"/>
    </row>
    <row r="490" spans="1:11" x14ac:dyDescent="0.45">
      <c r="A490" s="83" t="s">
        <v>81</v>
      </c>
      <c r="B490" s="78" t="s">
        <v>1747</v>
      </c>
      <c r="C490" s="78" t="s">
        <v>14</v>
      </c>
      <c r="D490" s="79">
        <v>36</v>
      </c>
      <c r="E490" s="79">
        <v>20</v>
      </c>
      <c r="F490" s="80">
        <v>4</v>
      </c>
      <c r="G490" s="80">
        <v>12</v>
      </c>
      <c r="H490" s="68">
        <f t="array" ref="H490">INDEX('Нормативные затраты по МЗ'!$C$2:$C$132,MATCH(A490&amp;C490,'Нормативные затраты по МЗ'!$A$2:$A$132&amp;'Нормативные затраты по МЗ'!$B$2:$B$132,0))</f>
        <v>83.36</v>
      </c>
      <c r="I490" s="3">
        <f t="shared" si="14"/>
        <v>80025.600000000006</v>
      </c>
      <c r="J490" s="53">
        <f t="shared" si="15"/>
        <v>960</v>
      </c>
      <c r="K490"/>
    </row>
    <row r="491" spans="1:11" x14ac:dyDescent="0.45">
      <c r="A491" s="83" t="s">
        <v>81</v>
      </c>
      <c r="B491" s="78" t="s">
        <v>1748</v>
      </c>
      <c r="C491" s="78" t="s">
        <v>14</v>
      </c>
      <c r="D491" s="79">
        <v>36</v>
      </c>
      <c r="E491" s="79">
        <v>16</v>
      </c>
      <c r="F491" s="80">
        <v>6</v>
      </c>
      <c r="G491" s="80">
        <v>13</v>
      </c>
      <c r="H491" s="68">
        <f t="array" ref="H491">INDEX('Нормативные затраты по МЗ'!$C$2:$C$132,MATCH(A491&amp;C491,'Нормативные затраты по МЗ'!$A$2:$A$132&amp;'Нормативные затраты по МЗ'!$B$2:$B$132,0))</f>
        <v>83.36</v>
      </c>
      <c r="I491" s="3">
        <f t="shared" si="14"/>
        <v>104033.28</v>
      </c>
      <c r="J491" s="53">
        <f t="shared" si="15"/>
        <v>1248</v>
      </c>
      <c r="K491"/>
    </row>
    <row r="492" spans="1:11" x14ac:dyDescent="0.45">
      <c r="A492" s="83" t="s">
        <v>81</v>
      </c>
      <c r="B492" s="78" t="s">
        <v>1749</v>
      </c>
      <c r="C492" s="78" t="s">
        <v>14</v>
      </c>
      <c r="D492" s="79">
        <v>36</v>
      </c>
      <c r="E492" s="79">
        <v>20</v>
      </c>
      <c r="F492" s="80">
        <v>4</v>
      </c>
      <c r="G492" s="80">
        <v>12</v>
      </c>
      <c r="H492" s="68">
        <f t="array" ref="H492">INDEX('Нормативные затраты по МЗ'!$C$2:$C$132,MATCH(A492&amp;C492,'Нормативные затраты по МЗ'!$A$2:$A$132&amp;'Нормативные затраты по МЗ'!$B$2:$B$132,0))</f>
        <v>83.36</v>
      </c>
      <c r="I492" s="3">
        <f t="shared" si="14"/>
        <v>80025.600000000006</v>
      </c>
      <c r="J492" s="53">
        <f t="shared" si="15"/>
        <v>960</v>
      </c>
      <c r="K492"/>
    </row>
    <row r="493" spans="1:11" x14ac:dyDescent="0.45">
      <c r="A493" s="83" t="s">
        <v>81</v>
      </c>
      <c r="B493" s="78" t="s">
        <v>1750</v>
      </c>
      <c r="C493" s="78" t="s">
        <v>14</v>
      </c>
      <c r="D493" s="79">
        <v>36</v>
      </c>
      <c r="E493" s="79">
        <v>16</v>
      </c>
      <c r="F493" s="80">
        <v>6</v>
      </c>
      <c r="G493" s="80">
        <v>12</v>
      </c>
      <c r="H493" s="68">
        <f t="array" ref="H493">INDEX('Нормативные затраты по МЗ'!$C$2:$C$132,MATCH(A493&amp;C493,'Нормативные затраты по МЗ'!$A$2:$A$132&amp;'Нормативные затраты по МЗ'!$B$2:$B$132,0))</f>
        <v>83.36</v>
      </c>
      <c r="I493" s="3">
        <f t="shared" si="14"/>
        <v>96030.720000000001</v>
      </c>
      <c r="J493" s="53">
        <f t="shared" si="15"/>
        <v>1152</v>
      </c>
      <c r="K493"/>
    </row>
    <row r="494" spans="1:11" x14ac:dyDescent="0.45">
      <c r="A494" s="83" t="s">
        <v>81</v>
      </c>
      <c r="B494" s="78" t="s">
        <v>1751</v>
      </c>
      <c r="C494" s="78" t="s">
        <v>14</v>
      </c>
      <c r="D494" s="79">
        <v>36</v>
      </c>
      <c r="E494" s="79">
        <v>20</v>
      </c>
      <c r="F494" s="80">
        <v>4</v>
      </c>
      <c r="G494" s="80">
        <v>12</v>
      </c>
      <c r="H494" s="68">
        <f t="array" ref="H494">INDEX('Нормативные затраты по МЗ'!$C$2:$C$132,MATCH(A494&amp;C494,'Нормативные затраты по МЗ'!$A$2:$A$132&amp;'Нормативные затраты по МЗ'!$B$2:$B$132,0))</f>
        <v>83.36</v>
      </c>
      <c r="I494" s="3">
        <f t="shared" si="14"/>
        <v>80025.600000000006</v>
      </c>
      <c r="J494" s="53">
        <f t="shared" si="15"/>
        <v>960</v>
      </c>
      <c r="K494"/>
    </row>
    <row r="495" spans="1:11" x14ac:dyDescent="0.45">
      <c r="A495" s="83" t="s">
        <v>81</v>
      </c>
      <c r="B495" s="78" t="s">
        <v>1752</v>
      </c>
      <c r="C495" s="78" t="s">
        <v>14</v>
      </c>
      <c r="D495" s="79">
        <v>36</v>
      </c>
      <c r="E495" s="79">
        <v>16</v>
      </c>
      <c r="F495" s="80">
        <v>6</v>
      </c>
      <c r="G495" s="80">
        <v>10</v>
      </c>
      <c r="H495" s="68">
        <f t="array" ref="H495">INDEX('Нормативные затраты по МЗ'!$C$2:$C$132,MATCH(A495&amp;C495,'Нормативные затраты по МЗ'!$A$2:$A$132&amp;'Нормативные затраты по МЗ'!$B$2:$B$132,0))</f>
        <v>83.36</v>
      </c>
      <c r="I495" s="3">
        <f t="shared" si="14"/>
        <v>80025.600000000006</v>
      </c>
      <c r="J495" s="53">
        <f t="shared" si="15"/>
        <v>960</v>
      </c>
      <c r="K495"/>
    </row>
    <row r="496" spans="1:11" x14ac:dyDescent="0.45">
      <c r="A496" s="83" t="s">
        <v>81</v>
      </c>
      <c r="B496" s="78" t="s">
        <v>1753</v>
      </c>
      <c r="C496" s="78" t="s">
        <v>14</v>
      </c>
      <c r="D496" s="79">
        <v>36</v>
      </c>
      <c r="E496" s="79">
        <v>20</v>
      </c>
      <c r="F496" s="80">
        <v>4</v>
      </c>
      <c r="G496" s="80">
        <v>12</v>
      </c>
      <c r="H496" s="68">
        <f t="array" ref="H496">INDEX('Нормативные затраты по МЗ'!$C$2:$C$132,MATCH(A496&amp;C496,'Нормативные затраты по МЗ'!$A$2:$A$132&amp;'Нормативные затраты по МЗ'!$B$2:$B$132,0))</f>
        <v>83.36</v>
      </c>
      <c r="I496" s="3">
        <f t="shared" si="14"/>
        <v>80025.600000000006</v>
      </c>
      <c r="J496" s="53">
        <f t="shared" si="15"/>
        <v>960</v>
      </c>
      <c r="K496"/>
    </row>
    <row r="497" spans="1:11" x14ac:dyDescent="0.45">
      <c r="A497" s="83" t="s">
        <v>81</v>
      </c>
      <c r="B497" s="78" t="s">
        <v>1754</v>
      </c>
      <c r="C497" s="78" t="s">
        <v>14</v>
      </c>
      <c r="D497" s="79">
        <v>36</v>
      </c>
      <c r="E497" s="79">
        <v>16</v>
      </c>
      <c r="F497" s="80">
        <v>6</v>
      </c>
      <c r="G497" s="80">
        <v>10</v>
      </c>
      <c r="H497" s="68">
        <f t="array" ref="H497">INDEX('Нормативные затраты по МЗ'!$C$2:$C$132,MATCH(A497&amp;C497,'Нормативные затраты по МЗ'!$A$2:$A$132&amp;'Нормативные затраты по МЗ'!$B$2:$B$132,0))</f>
        <v>83.36</v>
      </c>
      <c r="I497" s="3">
        <f t="shared" si="14"/>
        <v>80025.600000000006</v>
      </c>
      <c r="J497" s="53">
        <f t="shared" si="15"/>
        <v>960</v>
      </c>
      <c r="K497"/>
    </row>
    <row r="498" spans="1:11" x14ac:dyDescent="0.45">
      <c r="A498" s="83" t="s">
        <v>81</v>
      </c>
      <c r="B498" s="78" t="s">
        <v>1755</v>
      </c>
      <c r="C498" s="78" t="s">
        <v>14</v>
      </c>
      <c r="D498" s="79">
        <v>36</v>
      </c>
      <c r="E498" s="79">
        <v>20</v>
      </c>
      <c r="F498" s="80">
        <v>4</v>
      </c>
      <c r="G498" s="80">
        <v>15</v>
      </c>
      <c r="H498" s="68">
        <f t="array" ref="H498">INDEX('Нормативные затраты по МЗ'!$C$2:$C$132,MATCH(A498&amp;C498,'Нормативные затраты по МЗ'!$A$2:$A$132&amp;'Нормативные затраты по МЗ'!$B$2:$B$132,0))</f>
        <v>83.36</v>
      </c>
      <c r="I498" s="3">
        <f t="shared" si="14"/>
        <v>100032</v>
      </c>
      <c r="J498" s="53">
        <f t="shared" si="15"/>
        <v>1200</v>
      </c>
      <c r="K498"/>
    </row>
    <row r="499" spans="1:11" x14ac:dyDescent="0.45">
      <c r="A499" s="83" t="s">
        <v>81</v>
      </c>
      <c r="B499" s="78" t="s">
        <v>1756</v>
      </c>
      <c r="C499" s="78" t="s">
        <v>14</v>
      </c>
      <c r="D499" s="79">
        <v>36</v>
      </c>
      <c r="E499" s="79">
        <v>16</v>
      </c>
      <c r="F499" s="80">
        <v>6</v>
      </c>
      <c r="G499" s="80">
        <v>10</v>
      </c>
      <c r="H499" s="68">
        <f t="array" ref="H499">INDEX('Нормативные затраты по МЗ'!$C$2:$C$132,MATCH(A499&amp;C499,'Нормативные затраты по МЗ'!$A$2:$A$132&amp;'Нормативные затраты по МЗ'!$B$2:$B$132,0))</f>
        <v>83.36</v>
      </c>
      <c r="I499" s="3">
        <f t="shared" si="14"/>
        <v>80025.600000000006</v>
      </c>
      <c r="J499" s="53">
        <f t="shared" si="15"/>
        <v>960</v>
      </c>
      <c r="K499"/>
    </row>
    <row r="500" spans="1:11" x14ac:dyDescent="0.45">
      <c r="A500" s="83" t="s">
        <v>81</v>
      </c>
      <c r="B500" s="78" t="s">
        <v>1757</v>
      </c>
      <c r="C500" s="78" t="s">
        <v>14</v>
      </c>
      <c r="D500" s="79">
        <v>36</v>
      </c>
      <c r="E500" s="79">
        <v>20</v>
      </c>
      <c r="F500" s="80">
        <v>4</v>
      </c>
      <c r="G500" s="80">
        <v>15</v>
      </c>
      <c r="H500" s="68">
        <f t="array" ref="H500">INDEX('Нормативные затраты по МЗ'!$C$2:$C$132,MATCH(A500&amp;C500,'Нормативные затраты по МЗ'!$A$2:$A$132&amp;'Нормативные затраты по МЗ'!$B$2:$B$132,0))</f>
        <v>83.36</v>
      </c>
      <c r="I500" s="3">
        <f t="shared" si="14"/>
        <v>100032</v>
      </c>
      <c r="J500" s="53">
        <f t="shared" si="15"/>
        <v>1200</v>
      </c>
      <c r="K500"/>
    </row>
    <row r="501" spans="1:11" x14ac:dyDescent="0.45">
      <c r="A501" s="83" t="s">
        <v>81</v>
      </c>
      <c r="B501" s="78" t="s">
        <v>1758</v>
      </c>
      <c r="C501" s="78" t="s">
        <v>14</v>
      </c>
      <c r="D501" s="79">
        <v>36</v>
      </c>
      <c r="E501" s="79">
        <v>16</v>
      </c>
      <c r="F501" s="80">
        <v>4</v>
      </c>
      <c r="G501" s="80">
        <v>14</v>
      </c>
      <c r="H501" s="68">
        <f t="array" ref="H501">INDEX('Нормативные затраты по МЗ'!$C$2:$C$132,MATCH(A501&amp;C501,'Нормативные затраты по МЗ'!$A$2:$A$132&amp;'Нормативные затраты по МЗ'!$B$2:$B$132,0))</f>
        <v>83.36</v>
      </c>
      <c r="I501" s="3">
        <f t="shared" si="14"/>
        <v>74690.559999999998</v>
      </c>
      <c r="J501" s="53">
        <f t="shared" si="15"/>
        <v>896</v>
      </c>
      <c r="K501"/>
    </row>
    <row r="502" spans="1:11" x14ac:dyDescent="0.45">
      <c r="A502" s="83" t="s">
        <v>81</v>
      </c>
      <c r="B502" s="78" t="s">
        <v>1759</v>
      </c>
      <c r="C502" s="78" t="s">
        <v>14</v>
      </c>
      <c r="D502" s="79">
        <v>36</v>
      </c>
      <c r="E502" s="79">
        <v>20</v>
      </c>
      <c r="F502" s="80">
        <v>4</v>
      </c>
      <c r="G502" s="80">
        <v>14</v>
      </c>
      <c r="H502" s="68">
        <f t="array" ref="H502">INDEX('Нормативные затраты по МЗ'!$C$2:$C$132,MATCH(A502&amp;C502,'Нормативные затраты по МЗ'!$A$2:$A$132&amp;'Нормативные затраты по МЗ'!$B$2:$B$132,0))</f>
        <v>83.36</v>
      </c>
      <c r="I502" s="3">
        <f t="shared" si="14"/>
        <v>93363.199999999997</v>
      </c>
      <c r="J502" s="53">
        <f t="shared" si="15"/>
        <v>1120</v>
      </c>
      <c r="K502"/>
    </row>
    <row r="503" spans="1:11" x14ac:dyDescent="0.45">
      <c r="A503" s="83" t="s">
        <v>81</v>
      </c>
      <c r="B503" s="78" t="s">
        <v>1760</v>
      </c>
      <c r="C503" s="78" t="s">
        <v>14</v>
      </c>
      <c r="D503" s="79">
        <v>36</v>
      </c>
      <c r="E503" s="79">
        <v>16</v>
      </c>
      <c r="F503" s="80">
        <v>4</v>
      </c>
      <c r="G503" s="80">
        <v>14</v>
      </c>
      <c r="H503" s="68">
        <f t="array" ref="H503">INDEX('Нормативные затраты по МЗ'!$C$2:$C$132,MATCH(A503&amp;C503,'Нормативные затраты по МЗ'!$A$2:$A$132&amp;'Нормативные затраты по МЗ'!$B$2:$B$132,0))</f>
        <v>83.36</v>
      </c>
      <c r="I503" s="3">
        <f t="shared" si="14"/>
        <v>74690.559999999998</v>
      </c>
      <c r="J503" s="53">
        <f t="shared" si="15"/>
        <v>896</v>
      </c>
      <c r="K503"/>
    </row>
    <row r="504" spans="1:11" x14ac:dyDescent="0.45">
      <c r="A504" s="83" t="s">
        <v>81</v>
      </c>
      <c r="B504" s="78" t="s">
        <v>1761</v>
      </c>
      <c r="C504" s="78" t="s">
        <v>14</v>
      </c>
      <c r="D504" s="79">
        <v>36</v>
      </c>
      <c r="E504" s="79">
        <v>20</v>
      </c>
      <c r="F504" s="80">
        <v>4</v>
      </c>
      <c r="G504" s="80">
        <v>15</v>
      </c>
      <c r="H504" s="68">
        <f t="array" ref="H504">INDEX('Нормативные затраты по МЗ'!$C$2:$C$132,MATCH(A504&amp;C504,'Нормативные затраты по МЗ'!$A$2:$A$132&amp;'Нормативные затраты по МЗ'!$B$2:$B$132,0))</f>
        <v>83.36</v>
      </c>
      <c r="I504" s="3">
        <f t="shared" si="14"/>
        <v>100032</v>
      </c>
      <c r="J504" s="53">
        <f t="shared" si="15"/>
        <v>1200</v>
      </c>
      <c r="K504"/>
    </row>
    <row r="505" spans="1:11" x14ac:dyDescent="0.45">
      <c r="A505" s="83" t="s">
        <v>81</v>
      </c>
      <c r="B505" s="78" t="s">
        <v>1762</v>
      </c>
      <c r="C505" s="78" t="s">
        <v>14</v>
      </c>
      <c r="D505" s="79">
        <v>36</v>
      </c>
      <c r="E505" s="79">
        <v>16</v>
      </c>
      <c r="F505" s="80">
        <v>4</v>
      </c>
      <c r="G505" s="80">
        <v>14</v>
      </c>
      <c r="H505" s="68">
        <f t="array" ref="H505">INDEX('Нормативные затраты по МЗ'!$C$2:$C$132,MATCH(A505&amp;C505,'Нормативные затраты по МЗ'!$A$2:$A$132&amp;'Нормативные затраты по МЗ'!$B$2:$B$132,0))</f>
        <v>83.36</v>
      </c>
      <c r="I505" s="3">
        <f t="shared" si="14"/>
        <v>74690.559999999998</v>
      </c>
      <c r="J505" s="53">
        <f t="shared" si="15"/>
        <v>896</v>
      </c>
      <c r="K505"/>
    </row>
    <row r="506" spans="1:11" x14ac:dyDescent="0.45">
      <c r="A506" s="83" t="s">
        <v>81</v>
      </c>
      <c r="B506" s="78" t="s">
        <v>1763</v>
      </c>
      <c r="C506" s="78" t="s">
        <v>2</v>
      </c>
      <c r="D506" s="79">
        <v>36</v>
      </c>
      <c r="E506" s="79">
        <v>20</v>
      </c>
      <c r="F506" s="80">
        <v>4</v>
      </c>
      <c r="G506" s="80">
        <v>15</v>
      </c>
      <c r="H506" s="68">
        <f t="array" ref="H506">INDEX('Нормативные затраты по МЗ'!$C$2:$C$132,MATCH(A506&amp;C506,'Нормативные затраты по МЗ'!$A$2:$A$132&amp;'Нормативные затраты по МЗ'!$B$2:$B$132,0))</f>
        <v>114.69</v>
      </c>
      <c r="I506" s="3">
        <f t="shared" si="14"/>
        <v>137628</v>
      </c>
      <c r="J506" s="53">
        <f t="shared" si="15"/>
        <v>1200</v>
      </c>
      <c r="K506"/>
    </row>
    <row r="507" spans="1:11" x14ac:dyDescent="0.45">
      <c r="A507" s="83" t="s">
        <v>81</v>
      </c>
      <c r="B507" s="78" t="s">
        <v>1764</v>
      </c>
      <c r="C507" s="78" t="s">
        <v>14</v>
      </c>
      <c r="D507" s="79">
        <v>36</v>
      </c>
      <c r="E507" s="79">
        <v>16</v>
      </c>
      <c r="F507" s="80">
        <v>4</v>
      </c>
      <c r="G507" s="80">
        <v>14</v>
      </c>
      <c r="H507" s="68">
        <f t="array" ref="H507">INDEX('Нормативные затраты по МЗ'!$C$2:$C$132,MATCH(A507&amp;C507,'Нормативные затраты по МЗ'!$A$2:$A$132&amp;'Нормативные затраты по МЗ'!$B$2:$B$132,0))</f>
        <v>83.36</v>
      </c>
      <c r="I507" s="3">
        <f t="shared" si="14"/>
        <v>74690.559999999998</v>
      </c>
      <c r="J507" s="53">
        <f t="shared" si="15"/>
        <v>896</v>
      </c>
      <c r="K507"/>
    </row>
    <row r="508" spans="1:11" x14ac:dyDescent="0.45">
      <c r="A508" s="83" t="s">
        <v>81</v>
      </c>
      <c r="B508" s="78" t="s">
        <v>1765</v>
      </c>
      <c r="C508" s="78" t="s">
        <v>2</v>
      </c>
      <c r="D508" s="79">
        <v>36</v>
      </c>
      <c r="E508" s="79">
        <v>20</v>
      </c>
      <c r="F508" s="80">
        <v>4</v>
      </c>
      <c r="G508" s="80">
        <v>15</v>
      </c>
      <c r="H508" s="68">
        <f t="array" ref="H508">INDEX('Нормативные затраты по МЗ'!$C$2:$C$132,MATCH(A508&amp;C508,'Нормативные затраты по МЗ'!$A$2:$A$132&amp;'Нормативные затраты по МЗ'!$B$2:$B$132,0))</f>
        <v>114.69</v>
      </c>
      <c r="I508" s="3">
        <f t="shared" si="14"/>
        <v>137628</v>
      </c>
      <c r="J508" s="53">
        <f t="shared" si="15"/>
        <v>1200</v>
      </c>
      <c r="K508"/>
    </row>
    <row r="509" spans="1:11" x14ac:dyDescent="0.45">
      <c r="A509" s="83" t="s">
        <v>81</v>
      </c>
      <c r="B509" s="78" t="s">
        <v>1766</v>
      </c>
      <c r="C509" s="78" t="s">
        <v>14</v>
      </c>
      <c r="D509" s="79">
        <v>36</v>
      </c>
      <c r="E509" s="79">
        <v>16</v>
      </c>
      <c r="F509" s="80">
        <v>4</v>
      </c>
      <c r="G509" s="80">
        <v>14</v>
      </c>
      <c r="H509" s="68">
        <f t="array" ref="H509">INDEX('Нормативные затраты по МЗ'!$C$2:$C$132,MATCH(A509&amp;C509,'Нормативные затраты по МЗ'!$A$2:$A$132&amp;'Нормативные затраты по МЗ'!$B$2:$B$132,0))</f>
        <v>83.36</v>
      </c>
      <c r="I509" s="3">
        <f t="shared" si="14"/>
        <v>74690.559999999998</v>
      </c>
      <c r="J509" s="53">
        <f t="shared" si="15"/>
        <v>896</v>
      </c>
      <c r="K509"/>
    </row>
    <row r="510" spans="1:11" x14ac:dyDescent="0.45">
      <c r="A510" s="83" t="s">
        <v>81</v>
      </c>
      <c r="B510" s="78" t="s">
        <v>1767</v>
      </c>
      <c r="C510" s="78" t="s">
        <v>2</v>
      </c>
      <c r="D510" s="79">
        <v>36</v>
      </c>
      <c r="E510" s="79">
        <v>20</v>
      </c>
      <c r="F510" s="80">
        <v>6</v>
      </c>
      <c r="G510" s="80">
        <v>13</v>
      </c>
      <c r="H510" s="68">
        <f t="array" ref="H510">INDEX('Нормативные затраты по МЗ'!$C$2:$C$132,MATCH(A510&amp;C510,'Нормативные затраты по МЗ'!$A$2:$A$132&amp;'Нормативные затраты по МЗ'!$B$2:$B$132,0))</f>
        <v>114.69</v>
      </c>
      <c r="I510" s="3">
        <f t="shared" si="14"/>
        <v>178916.4</v>
      </c>
      <c r="J510" s="53">
        <f t="shared" si="15"/>
        <v>1560</v>
      </c>
      <c r="K510"/>
    </row>
    <row r="511" spans="1:11" x14ac:dyDescent="0.45">
      <c r="A511" s="83" t="s">
        <v>81</v>
      </c>
      <c r="B511" s="78" t="s">
        <v>1768</v>
      </c>
      <c r="C511" s="78" t="s">
        <v>14</v>
      </c>
      <c r="D511" s="79">
        <v>36</v>
      </c>
      <c r="E511" s="79">
        <v>16</v>
      </c>
      <c r="F511" s="80">
        <v>4</v>
      </c>
      <c r="G511" s="80">
        <v>14</v>
      </c>
      <c r="H511" s="68">
        <f t="array" ref="H511">INDEX('Нормативные затраты по МЗ'!$C$2:$C$132,MATCH(A511&amp;C511,'Нормативные затраты по МЗ'!$A$2:$A$132&amp;'Нормативные затраты по МЗ'!$B$2:$B$132,0))</f>
        <v>83.36</v>
      </c>
      <c r="I511" s="3">
        <f t="shared" si="14"/>
        <v>74690.559999999998</v>
      </c>
      <c r="J511" s="53">
        <f t="shared" si="15"/>
        <v>896</v>
      </c>
      <c r="K511"/>
    </row>
    <row r="512" spans="1:11" x14ac:dyDescent="0.45">
      <c r="A512" s="83" t="s">
        <v>81</v>
      </c>
      <c r="B512" s="78" t="s">
        <v>1769</v>
      </c>
      <c r="C512" s="78" t="s">
        <v>2</v>
      </c>
      <c r="D512" s="79">
        <v>36</v>
      </c>
      <c r="E512" s="79">
        <v>20</v>
      </c>
      <c r="F512" s="80">
        <v>6</v>
      </c>
      <c r="G512" s="80">
        <v>13</v>
      </c>
      <c r="H512" s="68">
        <f t="array" ref="H512">INDEX('Нормативные затраты по МЗ'!$C$2:$C$132,MATCH(A512&amp;C512,'Нормативные затраты по МЗ'!$A$2:$A$132&amp;'Нормативные затраты по МЗ'!$B$2:$B$132,0))</f>
        <v>114.69</v>
      </c>
      <c r="I512" s="3">
        <f t="shared" si="14"/>
        <v>178916.4</v>
      </c>
      <c r="J512" s="53">
        <f t="shared" si="15"/>
        <v>1560</v>
      </c>
      <c r="K512"/>
    </row>
    <row r="513" spans="1:11" x14ac:dyDescent="0.45">
      <c r="A513" s="83" t="s">
        <v>81</v>
      </c>
      <c r="B513" s="78" t="s">
        <v>1770</v>
      </c>
      <c r="C513" s="78" t="s">
        <v>14</v>
      </c>
      <c r="D513" s="79">
        <v>36</v>
      </c>
      <c r="E513" s="79">
        <v>16</v>
      </c>
      <c r="F513" s="80">
        <v>4</v>
      </c>
      <c r="G513" s="80">
        <v>14</v>
      </c>
      <c r="H513" s="68">
        <f t="array" ref="H513">INDEX('Нормативные затраты по МЗ'!$C$2:$C$132,MATCH(A513&amp;C513,'Нормативные затраты по МЗ'!$A$2:$A$132&amp;'Нормативные затраты по МЗ'!$B$2:$B$132,0))</f>
        <v>83.36</v>
      </c>
      <c r="I513" s="3">
        <f t="shared" si="14"/>
        <v>74690.559999999998</v>
      </c>
      <c r="J513" s="53">
        <f t="shared" si="15"/>
        <v>896</v>
      </c>
      <c r="K513"/>
    </row>
    <row r="514" spans="1:11" x14ac:dyDescent="0.45">
      <c r="A514" s="83" t="s">
        <v>81</v>
      </c>
      <c r="B514" s="78" t="s">
        <v>1771</v>
      </c>
      <c r="C514" s="78" t="s">
        <v>2</v>
      </c>
      <c r="D514" s="79">
        <v>36</v>
      </c>
      <c r="E514" s="79">
        <v>20</v>
      </c>
      <c r="F514" s="80">
        <v>4</v>
      </c>
      <c r="G514" s="80">
        <v>15</v>
      </c>
      <c r="H514" s="68">
        <f t="array" ref="H514">INDEX('Нормативные затраты по МЗ'!$C$2:$C$132,MATCH(A514&amp;C514,'Нормативные затраты по МЗ'!$A$2:$A$132&amp;'Нормативные затраты по МЗ'!$B$2:$B$132,0))</f>
        <v>114.69</v>
      </c>
      <c r="I514" s="3">
        <f t="shared" ref="I514:I577" si="16">E514*F514*G514*H514</f>
        <v>137628</v>
      </c>
      <c r="J514" s="53">
        <f t="shared" ref="J514:J577" si="17">E514*F514*G514</f>
        <v>1200</v>
      </c>
      <c r="K514"/>
    </row>
    <row r="515" spans="1:11" x14ac:dyDescent="0.45">
      <c r="A515" s="83" t="s">
        <v>81</v>
      </c>
      <c r="B515" s="78" t="s">
        <v>1772</v>
      </c>
      <c r="C515" s="78" t="s">
        <v>14</v>
      </c>
      <c r="D515" s="79">
        <v>36</v>
      </c>
      <c r="E515" s="79">
        <v>16</v>
      </c>
      <c r="F515" s="80">
        <v>4</v>
      </c>
      <c r="G515" s="80">
        <v>14</v>
      </c>
      <c r="H515" s="68">
        <f t="array" ref="H515">INDEX('Нормативные затраты по МЗ'!$C$2:$C$132,MATCH(A515&amp;C515,'Нормативные затраты по МЗ'!$A$2:$A$132&amp;'Нормативные затраты по МЗ'!$B$2:$B$132,0))</f>
        <v>83.36</v>
      </c>
      <c r="I515" s="3">
        <f t="shared" si="16"/>
        <v>74690.559999999998</v>
      </c>
      <c r="J515" s="53">
        <f t="shared" si="17"/>
        <v>896</v>
      </c>
      <c r="K515"/>
    </row>
    <row r="516" spans="1:11" x14ac:dyDescent="0.45">
      <c r="A516" s="83" t="s">
        <v>81</v>
      </c>
      <c r="B516" s="78" t="s">
        <v>1773</v>
      </c>
      <c r="C516" s="78" t="s">
        <v>2</v>
      </c>
      <c r="D516" s="79">
        <v>36</v>
      </c>
      <c r="E516" s="79">
        <v>20</v>
      </c>
      <c r="F516" s="80">
        <v>4</v>
      </c>
      <c r="G516" s="80">
        <v>15</v>
      </c>
      <c r="H516" s="68">
        <f t="array" ref="H516">INDEX('Нормативные затраты по МЗ'!$C$2:$C$132,MATCH(A516&amp;C516,'Нормативные затраты по МЗ'!$A$2:$A$132&amp;'Нормативные затраты по МЗ'!$B$2:$B$132,0))</f>
        <v>114.69</v>
      </c>
      <c r="I516" s="3">
        <f t="shared" si="16"/>
        <v>137628</v>
      </c>
      <c r="J516" s="53">
        <f t="shared" si="17"/>
        <v>1200</v>
      </c>
      <c r="K516"/>
    </row>
    <row r="517" spans="1:11" x14ac:dyDescent="0.45">
      <c r="A517" s="83" t="s">
        <v>81</v>
      </c>
      <c r="B517" s="78" t="s">
        <v>1774</v>
      </c>
      <c r="C517" s="78" t="s">
        <v>14</v>
      </c>
      <c r="D517" s="79">
        <v>36</v>
      </c>
      <c r="E517" s="79">
        <v>16</v>
      </c>
      <c r="F517" s="80">
        <v>4</v>
      </c>
      <c r="G517" s="80">
        <v>14</v>
      </c>
      <c r="H517" s="68">
        <f t="array" ref="H517">INDEX('Нормативные затраты по МЗ'!$C$2:$C$132,MATCH(A517&amp;C517,'Нормативные затраты по МЗ'!$A$2:$A$132&amp;'Нормативные затраты по МЗ'!$B$2:$B$132,0))</f>
        <v>83.36</v>
      </c>
      <c r="I517" s="3">
        <f t="shared" si="16"/>
        <v>74690.559999999998</v>
      </c>
      <c r="J517" s="53">
        <f t="shared" si="17"/>
        <v>896</v>
      </c>
      <c r="K517"/>
    </row>
    <row r="518" spans="1:11" x14ac:dyDescent="0.45">
      <c r="A518" s="83" t="s">
        <v>81</v>
      </c>
      <c r="B518" s="78" t="s">
        <v>1775</v>
      </c>
      <c r="C518" s="78" t="s">
        <v>2</v>
      </c>
      <c r="D518" s="79">
        <v>36</v>
      </c>
      <c r="E518" s="79">
        <v>20</v>
      </c>
      <c r="F518" s="80">
        <v>6</v>
      </c>
      <c r="G518" s="80">
        <v>12</v>
      </c>
      <c r="H518" s="68">
        <f t="array" ref="H518">INDEX('Нормативные затраты по МЗ'!$C$2:$C$132,MATCH(A518&amp;C518,'Нормативные затраты по МЗ'!$A$2:$A$132&amp;'Нормативные затраты по МЗ'!$B$2:$B$132,0))</f>
        <v>114.69</v>
      </c>
      <c r="I518" s="3">
        <f t="shared" si="16"/>
        <v>165153.60000000001</v>
      </c>
      <c r="J518" s="53">
        <f t="shared" si="17"/>
        <v>1440</v>
      </c>
      <c r="K518"/>
    </row>
    <row r="519" spans="1:11" x14ac:dyDescent="0.45">
      <c r="A519" s="83" t="s">
        <v>81</v>
      </c>
      <c r="B519" s="78" t="s">
        <v>1776</v>
      </c>
      <c r="C519" s="78" t="s">
        <v>14</v>
      </c>
      <c r="D519" s="79">
        <v>36</v>
      </c>
      <c r="E519" s="79">
        <v>16</v>
      </c>
      <c r="F519" s="80">
        <v>4</v>
      </c>
      <c r="G519" s="80">
        <v>14</v>
      </c>
      <c r="H519" s="68">
        <f t="array" ref="H519">INDEX('Нормативные затраты по МЗ'!$C$2:$C$132,MATCH(A519&amp;C519,'Нормативные затраты по МЗ'!$A$2:$A$132&amp;'Нормативные затраты по МЗ'!$B$2:$B$132,0))</f>
        <v>83.36</v>
      </c>
      <c r="I519" s="3">
        <f t="shared" si="16"/>
        <v>74690.559999999998</v>
      </c>
      <c r="J519" s="53">
        <f t="shared" si="17"/>
        <v>896</v>
      </c>
      <c r="K519"/>
    </row>
    <row r="520" spans="1:11" x14ac:dyDescent="0.45">
      <c r="A520" s="83" t="s">
        <v>81</v>
      </c>
      <c r="B520" s="78" t="s">
        <v>1777</v>
      </c>
      <c r="C520" s="78" t="s">
        <v>2</v>
      </c>
      <c r="D520" s="79">
        <v>36</v>
      </c>
      <c r="E520" s="79">
        <v>20</v>
      </c>
      <c r="F520" s="80">
        <v>6</v>
      </c>
      <c r="G520" s="80">
        <v>14</v>
      </c>
      <c r="H520" s="68">
        <f t="array" ref="H520">INDEX('Нормативные затраты по МЗ'!$C$2:$C$132,MATCH(A520&amp;C520,'Нормативные затраты по МЗ'!$A$2:$A$132&amp;'Нормативные затраты по МЗ'!$B$2:$B$132,0))</f>
        <v>114.69</v>
      </c>
      <c r="I520" s="3">
        <f t="shared" si="16"/>
        <v>192679.2</v>
      </c>
      <c r="J520" s="53">
        <f t="shared" si="17"/>
        <v>1680</v>
      </c>
      <c r="K520"/>
    </row>
    <row r="521" spans="1:11" x14ac:dyDescent="0.45">
      <c r="A521" s="83" t="s">
        <v>81</v>
      </c>
      <c r="B521" s="78" t="s">
        <v>1778</v>
      </c>
      <c r="C521" s="78" t="s">
        <v>14</v>
      </c>
      <c r="D521" s="79">
        <v>36</v>
      </c>
      <c r="E521" s="79">
        <v>16</v>
      </c>
      <c r="F521" s="80">
        <v>4</v>
      </c>
      <c r="G521" s="80">
        <v>14</v>
      </c>
      <c r="H521" s="68">
        <f t="array" ref="H521">INDEX('Нормативные затраты по МЗ'!$C$2:$C$132,MATCH(A521&amp;C521,'Нормативные затраты по МЗ'!$A$2:$A$132&amp;'Нормативные затраты по МЗ'!$B$2:$B$132,0))</f>
        <v>83.36</v>
      </c>
      <c r="I521" s="3">
        <f t="shared" si="16"/>
        <v>74690.559999999998</v>
      </c>
      <c r="J521" s="53">
        <f t="shared" si="17"/>
        <v>896</v>
      </c>
      <c r="K521"/>
    </row>
    <row r="522" spans="1:11" x14ac:dyDescent="0.45">
      <c r="A522" s="83" t="s">
        <v>81</v>
      </c>
      <c r="B522" s="78" t="s">
        <v>1779</v>
      </c>
      <c r="C522" s="78" t="s">
        <v>2</v>
      </c>
      <c r="D522" s="79">
        <v>36</v>
      </c>
      <c r="E522" s="79">
        <v>20</v>
      </c>
      <c r="F522" s="80">
        <v>4</v>
      </c>
      <c r="G522" s="80">
        <v>15</v>
      </c>
      <c r="H522" s="68">
        <f t="array" ref="H522">INDEX('Нормативные затраты по МЗ'!$C$2:$C$132,MATCH(A522&amp;C522,'Нормативные затраты по МЗ'!$A$2:$A$132&amp;'Нормативные затраты по МЗ'!$B$2:$B$132,0))</f>
        <v>114.69</v>
      </c>
      <c r="I522" s="3">
        <f t="shared" si="16"/>
        <v>137628</v>
      </c>
      <c r="J522" s="53">
        <f t="shared" si="17"/>
        <v>1200</v>
      </c>
      <c r="K522"/>
    </row>
    <row r="523" spans="1:11" x14ac:dyDescent="0.45">
      <c r="A523" s="83" t="s">
        <v>81</v>
      </c>
      <c r="B523" s="78" t="s">
        <v>1780</v>
      </c>
      <c r="C523" s="78" t="s">
        <v>14</v>
      </c>
      <c r="D523" s="79">
        <v>36</v>
      </c>
      <c r="E523" s="79">
        <v>16</v>
      </c>
      <c r="F523" s="80">
        <v>4</v>
      </c>
      <c r="G523" s="80">
        <v>14</v>
      </c>
      <c r="H523" s="68">
        <f t="array" ref="H523">INDEX('Нормативные затраты по МЗ'!$C$2:$C$132,MATCH(A523&amp;C523,'Нормативные затраты по МЗ'!$A$2:$A$132&amp;'Нормативные затраты по МЗ'!$B$2:$B$132,0))</f>
        <v>83.36</v>
      </c>
      <c r="I523" s="3">
        <f t="shared" si="16"/>
        <v>74690.559999999998</v>
      </c>
      <c r="J523" s="53">
        <f t="shared" si="17"/>
        <v>896</v>
      </c>
      <c r="K523"/>
    </row>
    <row r="524" spans="1:11" x14ac:dyDescent="0.45">
      <c r="A524" s="83" t="s">
        <v>81</v>
      </c>
      <c r="B524" s="78" t="s">
        <v>1781</v>
      </c>
      <c r="C524" s="78" t="s">
        <v>2</v>
      </c>
      <c r="D524" s="79">
        <v>36</v>
      </c>
      <c r="E524" s="79">
        <v>20</v>
      </c>
      <c r="F524" s="80">
        <v>4</v>
      </c>
      <c r="G524" s="80">
        <v>15</v>
      </c>
      <c r="H524" s="68">
        <f t="array" ref="H524">INDEX('Нормативные затраты по МЗ'!$C$2:$C$132,MATCH(A524&amp;C524,'Нормативные затраты по МЗ'!$A$2:$A$132&amp;'Нормативные затраты по МЗ'!$B$2:$B$132,0))</f>
        <v>114.69</v>
      </c>
      <c r="I524" s="3">
        <f t="shared" si="16"/>
        <v>137628</v>
      </c>
      <c r="J524" s="53">
        <f t="shared" si="17"/>
        <v>1200</v>
      </c>
      <c r="K524"/>
    </row>
    <row r="525" spans="1:11" x14ac:dyDescent="0.45">
      <c r="A525" s="83" t="s">
        <v>81</v>
      </c>
      <c r="B525" s="78" t="s">
        <v>1782</v>
      </c>
      <c r="C525" s="78" t="s">
        <v>14</v>
      </c>
      <c r="D525" s="79">
        <v>36</v>
      </c>
      <c r="E525" s="79">
        <v>16</v>
      </c>
      <c r="F525" s="80">
        <v>4</v>
      </c>
      <c r="G525" s="80">
        <v>14</v>
      </c>
      <c r="H525" s="68">
        <f t="array" ref="H525">INDEX('Нормативные затраты по МЗ'!$C$2:$C$132,MATCH(A525&amp;C525,'Нормативные затраты по МЗ'!$A$2:$A$132&amp;'Нормативные затраты по МЗ'!$B$2:$B$132,0))</f>
        <v>83.36</v>
      </c>
      <c r="I525" s="3">
        <f t="shared" si="16"/>
        <v>74690.559999999998</v>
      </c>
      <c r="J525" s="53">
        <f t="shared" si="17"/>
        <v>896</v>
      </c>
      <c r="K525"/>
    </row>
    <row r="526" spans="1:11" x14ac:dyDescent="0.45">
      <c r="A526" s="83" t="s">
        <v>81</v>
      </c>
      <c r="B526" s="78" t="s">
        <v>1783</v>
      </c>
      <c r="C526" s="78" t="s">
        <v>2</v>
      </c>
      <c r="D526" s="79">
        <v>36</v>
      </c>
      <c r="E526" s="79">
        <v>20</v>
      </c>
      <c r="F526" s="80">
        <v>4</v>
      </c>
      <c r="G526" s="80">
        <v>15</v>
      </c>
      <c r="H526" s="68">
        <f t="array" ref="H526">INDEX('Нормативные затраты по МЗ'!$C$2:$C$132,MATCH(A526&amp;C526,'Нормативные затраты по МЗ'!$A$2:$A$132&amp;'Нормативные затраты по МЗ'!$B$2:$B$132,0))</f>
        <v>114.69</v>
      </c>
      <c r="I526" s="3">
        <f t="shared" si="16"/>
        <v>137628</v>
      </c>
      <c r="J526" s="53">
        <f t="shared" si="17"/>
        <v>1200</v>
      </c>
      <c r="K526"/>
    </row>
    <row r="527" spans="1:11" x14ac:dyDescent="0.45">
      <c r="A527" s="83" t="s">
        <v>81</v>
      </c>
      <c r="B527" s="78" t="s">
        <v>1784</v>
      </c>
      <c r="C527" s="78" t="s">
        <v>14</v>
      </c>
      <c r="D527" s="79">
        <v>36</v>
      </c>
      <c r="E527" s="79">
        <v>16</v>
      </c>
      <c r="F527" s="80">
        <v>4</v>
      </c>
      <c r="G527" s="80">
        <v>14</v>
      </c>
      <c r="H527" s="68">
        <f t="array" ref="H527">INDEX('Нормативные затраты по МЗ'!$C$2:$C$132,MATCH(A527&amp;C527,'Нормативные затраты по МЗ'!$A$2:$A$132&amp;'Нормативные затраты по МЗ'!$B$2:$B$132,0))</f>
        <v>83.36</v>
      </c>
      <c r="I527" s="3">
        <f t="shared" si="16"/>
        <v>74690.559999999998</v>
      </c>
      <c r="J527" s="53">
        <f t="shared" si="17"/>
        <v>896</v>
      </c>
      <c r="K527"/>
    </row>
    <row r="528" spans="1:11" x14ac:dyDescent="0.45">
      <c r="A528" s="83" t="s">
        <v>81</v>
      </c>
      <c r="B528" s="78" t="s">
        <v>1785</v>
      </c>
      <c r="C528" s="78" t="s">
        <v>2</v>
      </c>
      <c r="D528" s="79">
        <v>36</v>
      </c>
      <c r="E528" s="79">
        <v>20</v>
      </c>
      <c r="F528" s="80">
        <v>4</v>
      </c>
      <c r="G528" s="80">
        <v>15</v>
      </c>
      <c r="H528" s="68">
        <f t="array" ref="H528">INDEX('Нормативные затраты по МЗ'!$C$2:$C$132,MATCH(A528&amp;C528,'Нормативные затраты по МЗ'!$A$2:$A$132&amp;'Нормативные затраты по МЗ'!$B$2:$B$132,0))</f>
        <v>114.69</v>
      </c>
      <c r="I528" s="3">
        <f t="shared" si="16"/>
        <v>137628</v>
      </c>
      <c r="J528" s="53">
        <f t="shared" si="17"/>
        <v>1200</v>
      </c>
      <c r="K528"/>
    </row>
    <row r="529" spans="1:11" x14ac:dyDescent="0.45">
      <c r="A529" s="83" t="s">
        <v>81</v>
      </c>
      <c r="B529" s="78" t="s">
        <v>1786</v>
      </c>
      <c r="C529" s="78" t="s">
        <v>14</v>
      </c>
      <c r="D529" s="79">
        <v>36</v>
      </c>
      <c r="E529" s="79">
        <v>16</v>
      </c>
      <c r="F529" s="80">
        <v>4</v>
      </c>
      <c r="G529" s="80">
        <v>14</v>
      </c>
      <c r="H529" s="68">
        <f t="array" ref="H529">INDEX('Нормативные затраты по МЗ'!$C$2:$C$132,MATCH(A529&amp;C529,'Нормативные затраты по МЗ'!$A$2:$A$132&amp;'Нормативные затраты по МЗ'!$B$2:$B$132,0))</f>
        <v>83.36</v>
      </c>
      <c r="I529" s="3">
        <f t="shared" si="16"/>
        <v>74690.559999999998</v>
      </c>
      <c r="J529" s="53">
        <f t="shared" si="17"/>
        <v>896</v>
      </c>
      <c r="K529"/>
    </row>
    <row r="530" spans="1:11" x14ac:dyDescent="0.45">
      <c r="A530" s="83" t="s">
        <v>81</v>
      </c>
      <c r="B530" s="78" t="s">
        <v>1787</v>
      </c>
      <c r="C530" s="78" t="s">
        <v>2</v>
      </c>
      <c r="D530" s="79">
        <v>36</v>
      </c>
      <c r="E530" s="79">
        <v>20</v>
      </c>
      <c r="F530" s="80">
        <v>4</v>
      </c>
      <c r="G530" s="80">
        <v>12</v>
      </c>
      <c r="H530" s="68">
        <f t="array" ref="H530">INDEX('Нормативные затраты по МЗ'!$C$2:$C$132,MATCH(A530&amp;C530,'Нормативные затраты по МЗ'!$A$2:$A$132&amp;'Нормативные затраты по МЗ'!$B$2:$B$132,0))</f>
        <v>114.69</v>
      </c>
      <c r="I530" s="3">
        <f t="shared" si="16"/>
        <v>110102.39999999999</v>
      </c>
      <c r="J530" s="53">
        <f t="shared" si="17"/>
        <v>960</v>
      </c>
      <c r="K530"/>
    </row>
    <row r="531" spans="1:11" x14ac:dyDescent="0.45">
      <c r="A531" s="83" t="s">
        <v>81</v>
      </c>
      <c r="B531" s="78" t="s">
        <v>1788</v>
      </c>
      <c r="C531" s="78" t="s">
        <v>14</v>
      </c>
      <c r="D531" s="79">
        <v>36</v>
      </c>
      <c r="E531" s="79">
        <v>16</v>
      </c>
      <c r="F531" s="80">
        <v>4</v>
      </c>
      <c r="G531" s="80">
        <v>14</v>
      </c>
      <c r="H531" s="68">
        <f t="array" ref="H531">INDEX('Нормативные затраты по МЗ'!$C$2:$C$132,MATCH(A531&amp;C531,'Нормативные затраты по МЗ'!$A$2:$A$132&amp;'Нормативные затраты по МЗ'!$B$2:$B$132,0))</f>
        <v>83.36</v>
      </c>
      <c r="I531" s="3">
        <f t="shared" si="16"/>
        <v>74690.559999999998</v>
      </c>
      <c r="J531" s="53">
        <f t="shared" si="17"/>
        <v>896</v>
      </c>
      <c r="K531"/>
    </row>
    <row r="532" spans="1:11" x14ac:dyDescent="0.45">
      <c r="A532" s="83" t="s">
        <v>81</v>
      </c>
      <c r="B532" s="78" t="s">
        <v>1789</v>
      </c>
      <c r="C532" s="78" t="s">
        <v>2</v>
      </c>
      <c r="D532" s="79">
        <v>36</v>
      </c>
      <c r="E532" s="79">
        <v>20</v>
      </c>
      <c r="F532" s="80">
        <v>4</v>
      </c>
      <c r="G532" s="80">
        <v>15</v>
      </c>
      <c r="H532" s="68">
        <f t="array" ref="H532">INDEX('Нормативные затраты по МЗ'!$C$2:$C$132,MATCH(A532&amp;C532,'Нормативные затраты по МЗ'!$A$2:$A$132&amp;'Нормативные затраты по МЗ'!$B$2:$B$132,0))</f>
        <v>114.69</v>
      </c>
      <c r="I532" s="3">
        <f t="shared" si="16"/>
        <v>137628</v>
      </c>
      <c r="J532" s="53">
        <f t="shared" si="17"/>
        <v>1200</v>
      </c>
      <c r="K532"/>
    </row>
    <row r="533" spans="1:11" x14ac:dyDescent="0.45">
      <c r="A533" s="83" t="s">
        <v>81</v>
      </c>
      <c r="B533" s="78" t="s">
        <v>1790</v>
      </c>
      <c r="C533" s="78" t="s">
        <v>14</v>
      </c>
      <c r="D533" s="79">
        <v>36</v>
      </c>
      <c r="E533" s="79">
        <v>16</v>
      </c>
      <c r="F533" s="80">
        <v>4</v>
      </c>
      <c r="G533" s="80">
        <v>14</v>
      </c>
      <c r="H533" s="68">
        <f t="array" ref="H533">INDEX('Нормативные затраты по МЗ'!$C$2:$C$132,MATCH(A533&amp;C533,'Нормативные затраты по МЗ'!$A$2:$A$132&amp;'Нормативные затраты по МЗ'!$B$2:$B$132,0))</f>
        <v>83.36</v>
      </c>
      <c r="I533" s="3">
        <f t="shared" si="16"/>
        <v>74690.559999999998</v>
      </c>
      <c r="J533" s="53">
        <f t="shared" si="17"/>
        <v>896</v>
      </c>
      <c r="K533"/>
    </row>
    <row r="534" spans="1:11" x14ac:dyDescent="0.45">
      <c r="A534" s="83" t="s">
        <v>81</v>
      </c>
      <c r="B534" s="78" t="s">
        <v>1791</v>
      </c>
      <c r="C534" s="78" t="s">
        <v>2</v>
      </c>
      <c r="D534" s="79">
        <v>36</v>
      </c>
      <c r="E534" s="79">
        <v>20</v>
      </c>
      <c r="F534" s="80">
        <v>4</v>
      </c>
      <c r="G534" s="80">
        <v>15</v>
      </c>
      <c r="H534" s="68">
        <f t="array" ref="H534">INDEX('Нормативные затраты по МЗ'!$C$2:$C$132,MATCH(A534&amp;C534,'Нормативные затраты по МЗ'!$A$2:$A$132&amp;'Нормативные затраты по МЗ'!$B$2:$B$132,0))</f>
        <v>114.69</v>
      </c>
      <c r="I534" s="3">
        <f t="shared" si="16"/>
        <v>137628</v>
      </c>
      <c r="J534" s="53">
        <f t="shared" si="17"/>
        <v>1200</v>
      </c>
      <c r="K534"/>
    </row>
    <row r="535" spans="1:11" x14ac:dyDescent="0.45">
      <c r="A535" s="83" t="s">
        <v>81</v>
      </c>
      <c r="B535" s="78" t="s">
        <v>1792</v>
      </c>
      <c r="C535" s="78" t="s">
        <v>14</v>
      </c>
      <c r="D535" s="79">
        <v>36</v>
      </c>
      <c r="E535" s="79">
        <v>16</v>
      </c>
      <c r="F535" s="80">
        <v>4</v>
      </c>
      <c r="G535" s="80">
        <v>14</v>
      </c>
      <c r="H535" s="68">
        <f t="array" ref="H535">INDEX('Нормативные затраты по МЗ'!$C$2:$C$132,MATCH(A535&amp;C535,'Нормативные затраты по МЗ'!$A$2:$A$132&amp;'Нормативные затраты по МЗ'!$B$2:$B$132,0))</f>
        <v>83.36</v>
      </c>
      <c r="I535" s="3">
        <f t="shared" si="16"/>
        <v>74690.559999999998</v>
      </c>
      <c r="J535" s="53">
        <f t="shared" si="17"/>
        <v>896</v>
      </c>
      <c r="K535"/>
    </row>
    <row r="536" spans="1:11" x14ac:dyDescent="0.45">
      <c r="A536" s="83" t="s">
        <v>81</v>
      </c>
      <c r="B536" s="78" t="s">
        <v>1793</v>
      </c>
      <c r="C536" s="78" t="s">
        <v>2</v>
      </c>
      <c r="D536" s="79">
        <v>36</v>
      </c>
      <c r="E536" s="79">
        <v>20</v>
      </c>
      <c r="F536" s="80">
        <v>4</v>
      </c>
      <c r="G536" s="80">
        <v>15</v>
      </c>
      <c r="H536" s="68">
        <f t="array" ref="H536">INDEX('Нормативные затраты по МЗ'!$C$2:$C$132,MATCH(A536&amp;C536,'Нормативные затраты по МЗ'!$A$2:$A$132&amp;'Нормативные затраты по МЗ'!$B$2:$B$132,0))</f>
        <v>114.69</v>
      </c>
      <c r="I536" s="3">
        <f t="shared" si="16"/>
        <v>137628</v>
      </c>
      <c r="J536" s="53">
        <f t="shared" si="17"/>
        <v>1200</v>
      </c>
      <c r="K536"/>
    </row>
    <row r="537" spans="1:11" x14ac:dyDescent="0.45">
      <c r="A537" s="83" t="s">
        <v>81</v>
      </c>
      <c r="B537" s="78" t="s">
        <v>1794</v>
      </c>
      <c r="C537" s="78" t="s">
        <v>14</v>
      </c>
      <c r="D537" s="79">
        <v>36</v>
      </c>
      <c r="E537" s="79">
        <v>16</v>
      </c>
      <c r="F537" s="80">
        <v>4</v>
      </c>
      <c r="G537" s="80">
        <v>14</v>
      </c>
      <c r="H537" s="68">
        <f t="array" ref="H537">INDEX('Нормативные затраты по МЗ'!$C$2:$C$132,MATCH(A537&amp;C537,'Нормативные затраты по МЗ'!$A$2:$A$132&amp;'Нормативные затраты по МЗ'!$B$2:$B$132,0))</f>
        <v>83.36</v>
      </c>
      <c r="I537" s="3">
        <f t="shared" si="16"/>
        <v>74690.559999999998</v>
      </c>
      <c r="J537" s="53">
        <f t="shared" si="17"/>
        <v>896</v>
      </c>
      <c r="K537"/>
    </row>
    <row r="538" spans="1:11" x14ac:dyDescent="0.45">
      <c r="A538" s="83" t="s">
        <v>81</v>
      </c>
      <c r="B538" s="78" t="s">
        <v>1795</v>
      </c>
      <c r="C538" s="78" t="s">
        <v>2</v>
      </c>
      <c r="D538" s="79">
        <v>36</v>
      </c>
      <c r="E538" s="79">
        <v>20</v>
      </c>
      <c r="F538" s="80">
        <v>4</v>
      </c>
      <c r="G538" s="80">
        <v>15</v>
      </c>
      <c r="H538" s="68">
        <f t="array" ref="H538">INDEX('Нормативные затраты по МЗ'!$C$2:$C$132,MATCH(A538&amp;C538,'Нормативные затраты по МЗ'!$A$2:$A$132&amp;'Нормативные затраты по МЗ'!$B$2:$B$132,0))</f>
        <v>114.69</v>
      </c>
      <c r="I538" s="3">
        <f t="shared" si="16"/>
        <v>137628</v>
      </c>
      <c r="J538" s="53">
        <f t="shared" si="17"/>
        <v>1200</v>
      </c>
      <c r="K538"/>
    </row>
    <row r="539" spans="1:11" x14ac:dyDescent="0.45">
      <c r="A539" s="83" t="s">
        <v>81</v>
      </c>
      <c r="B539" s="78" t="s">
        <v>1796</v>
      </c>
      <c r="C539" s="78" t="s">
        <v>14</v>
      </c>
      <c r="D539" s="79">
        <v>36</v>
      </c>
      <c r="E539" s="79">
        <v>16</v>
      </c>
      <c r="F539" s="80">
        <v>4</v>
      </c>
      <c r="G539" s="80">
        <v>14</v>
      </c>
      <c r="H539" s="68">
        <f t="array" ref="H539">INDEX('Нормативные затраты по МЗ'!$C$2:$C$132,MATCH(A539&amp;C539,'Нормативные затраты по МЗ'!$A$2:$A$132&amp;'Нормативные затраты по МЗ'!$B$2:$B$132,0))</f>
        <v>83.36</v>
      </c>
      <c r="I539" s="3">
        <f t="shared" si="16"/>
        <v>74690.559999999998</v>
      </c>
      <c r="J539" s="53">
        <f t="shared" si="17"/>
        <v>896</v>
      </c>
      <c r="K539"/>
    </row>
    <row r="540" spans="1:11" x14ac:dyDescent="0.45">
      <c r="A540" s="83" t="s">
        <v>81</v>
      </c>
      <c r="B540" s="78" t="s">
        <v>1797</v>
      </c>
      <c r="C540" s="78" t="s">
        <v>2</v>
      </c>
      <c r="D540" s="79">
        <v>36</v>
      </c>
      <c r="E540" s="79">
        <v>20</v>
      </c>
      <c r="F540" s="80">
        <v>4</v>
      </c>
      <c r="G540" s="80">
        <v>15</v>
      </c>
      <c r="H540" s="68">
        <f t="array" ref="H540">INDEX('Нормативные затраты по МЗ'!$C$2:$C$132,MATCH(A540&amp;C540,'Нормативные затраты по МЗ'!$A$2:$A$132&amp;'Нормативные затраты по МЗ'!$B$2:$B$132,0))</f>
        <v>114.69</v>
      </c>
      <c r="I540" s="3">
        <f t="shared" si="16"/>
        <v>137628</v>
      </c>
      <c r="J540" s="53">
        <f t="shared" si="17"/>
        <v>1200</v>
      </c>
      <c r="K540"/>
    </row>
    <row r="541" spans="1:11" x14ac:dyDescent="0.45">
      <c r="A541" s="83" t="s">
        <v>81</v>
      </c>
      <c r="B541" s="78" t="s">
        <v>1798</v>
      </c>
      <c r="C541" s="78" t="s">
        <v>14</v>
      </c>
      <c r="D541" s="79">
        <v>36</v>
      </c>
      <c r="E541" s="79">
        <v>16</v>
      </c>
      <c r="F541" s="80">
        <v>4</v>
      </c>
      <c r="G541" s="80">
        <v>14</v>
      </c>
      <c r="H541" s="68">
        <f t="array" ref="H541">INDEX('Нормативные затраты по МЗ'!$C$2:$C$132,MATCH(A541&amp;C541,'Нормативные затраты по МЗ'!$A$2:$A$132&amp;'Нормативные затраты по МЗ'!$B$2:$B$132,0))</f>
        <v>83.36</v>
      </c>
      <c r="I541" s="3">
        <f t="shared" si="16"/>
        <v>74690.559999999998</v>
      </c>
      <c r="J541" s="53">
        <f t="shared" si="17"/>
        <v>896</v>
      </c>
      <c r="K541"/>
    </row>
    <row r="542" spans="1:11" x14ac:dyDescent="0.45">
      <c r="A542" s="83" t="s">
        <v>81</v>
      </c>
      <c r="B542" s="78" t="s">
        <v>1799</v>
      </c>
      <c r="C542" s="78" t="s">
        <v>2</v>
      </c>
      <c r="D542" s="79">
        <v>36</v>
      </c>
      <c r="E542" s="79">
        <v>20</v>
      </c>
      <c r="F542" s="80">
        <v>6</v>
      </c>
      <c r="G542" s="80">
        <v>13</v>
      </c>
      <c r="H542" s="68">
        <f t="array" ref="H542">INDEX('Нормативные затраты по МЗ'!$C$2:$C$132,MATCH(A542&amp;C542,'Нормативные затраты по МЗ'!$A$2:$A$132&amp;'Нормативные затраты по МЗ'!$B$2:$B$132,0))</f>
        <v>114.69</v>
      </c>
      <c r="I542" s="3">
        <f t="shared" si="16"/>
        <v>178916.4</v>
      </c>
      <c r="J542" s="53">
        <f t="shared" si="17"/>
        <v>1560</v>
      </c>
      <c r="K542"/>
    </row>
    <row r="543" spans="1:11" x14ac:dyDescent="0.45">
      <c r="A543" s="83" t="s">
        <v>81</v>
      </c>
      <c r="B543" s="78" t="s">
        <v>1800</v>
      </c>
      <c r="C543" s="78" t="s">
        <v>14</v>
      </c>
      <c r="D543" s="79">
        <v>36</v>
      </c>
      <c r="E543" s="79">
        <v>16</v>
      </c>
      <c r="F543" s="80">
        <v>4</v>
      </c>
      <c r="G543" s="80">
        <v>14</v>
      </c>
      <c r="H543" s="68">
        <f t="array" ref="H543">INDEX('Нормативные затраты по МЗ'!$C$2:$C$132,MATCH(A543&amp;C543,'Нормативные затраты по МЗ'!$A$2:$A$132&amp;'Нормативные затраты по МЗ'!$B$2:$B$132,0))</f>
        <v>83.36</v>
      </c>
      <c r="I543" s="3">
        <f t="shared" si="16"/>
        <v>74690.559999999998</v>
      </c>
      <c r="J543" s="53">
        <f t="shared" si="17"/>
        <v>896</v>
      </c>
      <c r="K543"/>
    </row>
    <row r="544" spans="1:11" x14ac:dyDescent="0.45">
      <c r="A544" s="83" t="s">
        <v>81</v>
      </c>
      <c r="B544" s="78" t="s">
        <v>1801</v>
      </c>
      <c r="C544" s="78" t="s">
        <v>2</v>
      </c>
      <c r="D544" s="79">
        <v>36</v>
      </c>
      <c r="E544" s="79">
        <v>20</v>
      </c>
      <c r="F544" s="80">
        <v>6</v>
      </c>
      <c r="G544" s="80">
        <v>13</v>
      </c>
      <c r="H544" s="68">
        <f t="array" ref="H544">INDEX('Нормативные затраты по МЗ'!$C$2:$C$132,MATCH(A544&amp;C544,'Нормативные затраты по МЗ'!$A$2:$A$132&amp;'Нормативные затраты по МЗ'!$B$2:$B$132,0))</f>
        <v>114.69</v>
      </c>
      <c r="I544" s="3">
        <f t="shared" si="16"/>
        <v>178916.4</v>
      </c>
      <c r="J544" s="53">
        <f t="shared" si="17"/>
        <v>1560</v>
      </c>
      <c r="K544"/>
    </row>
    <row r="545" spans="1:11" x14ac:dyDescent="0.45">
      <c r="A545" s="83" t="s">
        <v>81</v>
      </c>
      <c r="B545" s="78" t="s">
        <v>1802</v>
      </c>
      <c r="C545" s="78" t="s">
        <v>14</v>
      </c>
      <c r="D545" s="79">
        <v>36</v>
      </c>
      <c r="E545" s="79">
        <v>16</v>
      </c>
      <c r="F545" s="80">
        <v>8</v>
      </c>
      <c r="G545" s="80">
        <v>14</v>
      </c>
      <c r="H545" s="68">
        <f t="array" ref="H545">INDEX('Нормативные затраты по МЗ'!$C$2:$C$132,MATCH(A545&amp;C545,'Нормативные затраты по МЗ'!$A$2:$A$132&amp;'Нормативные затраты по МЗ'!$B$2:$B$132,0))</f>
        <v>83.36</v>
      </c>
      <c r="I545" s="3">
        <f t="shared" si="16"/>
        <v>149381.12</v>
      </c>
      <c r="J545" s="53">
        <f t="shared" si="17"/>
        <v>1792</v>
      </c>
      <c r="K545"/>
    </row>
    <row r="546" spans="1:11" x14ac:dyDescent="0.45">
      <c r="A546" s="83" t="s">
        <v>81</v>
      </c>
      <c r="B546" s="78" t="s">
        <v>1803</v>
      </c>
      <c r="C546" s="78" t="s">
        <v>2</v>
      </c>
      <c r="D546" s="79">
        <v>36</v>
      </c>
      <c r="E546" s="79">
        <v>20</v>
      </c>
      <c r="F546" s="80">
        <v>4</v>
      </c>
      <c r="G546" s="80">
        <v>15</v>
      </c>
      <c r="H546" s="68">
        <f t="array" ref="H546">INDEX('Нормативные затраты по МЗ'!$C$2:$C$132,MATCH(A546&amp;C546,'Нормативные затраты по МЗ'!$A$2:$A$132&amp;'Нормативные затраты по МЗ'!$B$2:$B$132,0))</f>
        <v>114.69</v>
      </c>
      <c r="I546" s="3">
        <f t="shared" si="16"/>
        <v>137628</v>
      </c>
      <c r="J546" s="53">
        <f t="shared" si="17"/>
        <v>1200</v>
      </c>
      <c r="K546"/>
    </row>
    <row r="547" spans="1:11" x14ac:dyDescent="0.45">
      <c r="A547" s="83" t="s">
        <v>81</v>
      </c>
      <c r="B547" s="78" t="s">
        <v>1804</v>
      </c>
      <c r="C547" s="78" t="s">
        <v>2</v>
      </c>
      <c r="D547" s="79">
        <v>36</v>
      </c>
      <c r="E547" s="79">
        <v>16</v>
      </c>
      <c r="F547" s="80">
        <v>4</v>
      </c>
      <c r="G547" s="80">
        <v>14</v>
      </c>
      <c r="H547" s="68">
        <f t="array" ref="H547">INDEX('Нормативные затраты по МЗ'!$C$2:$C$132,MATCH(A547&amp;C547,'Нормативные затраты по МЗ'!$A$2:$A$132&amp;'Нормативные затраты по МЗ'!$B$2:$B$132,0))</f>
        <v>114.69</v>
      </c>
      <c r="I547" s="3">
        <f t="shared" si="16"/>
        <v>102762.24000000001</v>
      </c>
      <c r="J547" s="53">
        <f t="shared" si="17"/>
        <v>896</v>
      </c>
      <c r="K547"/>
    </row>
    <row r="548" spans="1:11" x14ac:dyDescent="0.45">
      <c r="A548" s="83" t="s">
        <v>81</v>
      </c>
      <c r="B548" s="78" t="s">
        <v>1805</v>
      </c>
      <c r="C548" s="78" t="s">
        <v>2</v>
      </c>
      <c r="D548" s="79">
        <v>36</v>
      </c>
      <c r="E548" s="79">
        <v>20</v>
      </c>
      <c r="F548" s="80">
        <v>4</v>
      </c>
      <c r="G548" s="80">
        <v>15</v>
      </c>
      <c r="H548" s="68">
        <f t="array" ref="H548">INDEX('Нормативные затраты по МЗ'!$C$2:$C$132,MATCH(A548&amp;C548,'Нормативные затраты по МЗ'!$A$2:$A$132&amp;'Нормативные затраты по МЗ'!$B$2:$B$132,0))</f>
        <v>114.69</v>
      </c>
      <c r="I548" s="3">
        <f t="shared" si="16"/>
        <v>137628</v>
      </c>
      <c r="J548" s="53">
        <f t="shared" si="17"/>
        <v>1200</v>
      </c>
      <c r="K548"/>
    </row>
    <row r="549" spans="1:11" x14ac:dyDescent="0.45">
      <c r="A549" s="83" t="s">
        <v>81</v>
      </c>
      <c r="B549" s="78" t="s">
        <v>1806</v>
      </c>
      <c r="C549" s="78" t="s">
        <v>2</v>
      </c>
      <c r="D549" s="79">
        <v>36</v>
      </c>
      <c r="E549" s="79">
        <v>16</v>
      </c>
      <c r="F549" s="80">
        <v>4</v>
      </c>
      <c r="G549" s="80">
        <v>14</v>
      </c>
      <c r="H549" s="68">
        <f t="array" ref="H549">INDEX('Нормативные затраты по МЗ'!$C$2:$C$132,MATCH(A549&amp;C549,'Нормативные затраты по МЗ'!$A$2:$A$132&amp;'Нормативные затраты по МЗ'!$B$2:$B$132,0))</f>
        <v>114.69</v>
      </c>
      <c r="I549" s="3">
        <f t="shared" si="16"/>
        <v>102762.24000000001</v>
      </c>
      <c r="J549" s="53">
        <f t="shared" si="17"/>
        <v>896</v>
      </c>
      <c r="K549"/>
    </row>
    <row r="550" spans="1:11" x14ac:dyDescent="0.45">
      <c r="A550" s="83" t="s">
        <v>81</v>
      </c>
      <c r="B550" s="78" t="s">
        <v>1807</v>
      </c>
      <c r="C550" s="78" t="s">
        <v>2</v>
      </c>
      <c r="D550" s="79">
        <v>36</v>
      </c>
      <c r="E550" s="79">
        <v>20</v>
      </c>
      <c r="F550" s="80">
        <v>6</v>
      </c>
      <c r="G550" s="80">
        <v>15</v>
      </c>
      <c r="H550" s="68">
        <f t="array" ref="H550">INDEX('Нормативные затраты по МЗ'!$C$2:$C$132,MATCH(A550&amp;C550,'Нормативные затраты по МЗ'!$A$2:$A$132&amp;'Нормативные затраты по МЗ'!$B$2:$B$132,0))</f>
        <v>114.69</v>
      </c>
      <c r="I550" s="3">
        <f t="shared" si="16"/>
        <v>206442</v>
      </c>
      <c r="J550" s="53">
        <f t="shared" si="17"/>
        <v>1800</v>
      </c>
      <c r="K550"/>
    </row>
    <row r="551" spans="1:11" x14ac:dyDescent="0.45">
      <c r="A551" s="83" t="s">
        <v>81</v>
      </c>
      <c r="B551" s="78" t="s">
        <v>1808</v>
      </c>
      <c r="C551" s="78" t="s">
        <v>2</v>
      </c>
      <c r="D551" s="79">
        <v>36</v>
      </c>
      <c r="E551" s="79">
        <v>16</v>
      </c>
      <c r="F551" s="80">
        <v>4</v>
      </c>
      <c r="G551" s="80">
        <v>14</v>
      </c>
      <c r="H551" s="68">
        <f t="array" ref="H551">INDEX('Нормативные затраты по МЗ'!$C$2:$C$132,MATCH(A551&amp;C551,'Нормативные затраты по МЗ'!$A$2:$A$132&amp;'Нормативные затраты по МЗ'!$B$2:$B$132,0))</f>
        <v>114.69</v>
      </c>
      <c r="I551" s="3">
        <f t="shared" si="16"/>
        <v>102762.24000000001</v>
      </c>
      <c r="J551" s="53">
        <f t="shared" si="17"/>
        <v>896</v>
      </c>
      <c r="K551"/>
    </row>
    <row r="552" spans="1:11" x14ac:dyDescent="0.45">
      <c r="A552" s="83" t="s">
        <v>81</v>
      </c>
      <c r="B552" s="78" t="s">
        <v>1809</v>
      </c>
      <c r="C552" s="78" t="s">
        <v>2</v>
      </c>
      <c r="D552" s="79">
        <v>36</v>
      </c>
      <c r="E552" s="79">
        <v>20</v>
      </c>
      <c r="F552" s="80">
        <v>6</v>
      </c>
      <c r="G552" s="80">
        <v>15</v>
      </c>
      <c r="H552" s="68">
        <f t="array" ref="H552">INDEX('Нормативные затраты по МЗ'!$C$2:$C$132,MATCH(A552&amp;C552,'Нормативные затраты по МЗ'!$A$2:$A$132&amp;'Нормативные затраты по МЗ'!$B$2:$B$132,0))</f>
        <v>114.69</v>
      </c>
      <c r="I552" s="3">
        <f t="shared" si="16"/>
        <v>206442</v>
      </c>
      <c r="J552" s="53">
        <f t="shared" si="17"/>
        <v>1800</v>
      </c>
      <c r="K552"/>
    </row>
    <row r="553" spans="1:11" x14ac:dyDescent="0.45">
      <c r="A553" s="83" t="s">
        <v>81</v>
      </c>
      <c r="B553" s="78" t="s">
        <v>1810</v>
      </c>
      <c r="C553" s="78" t="s">
        <v>2</v>
      </c>
      <c r="D553" s="79">
        <v>36</v>
      </c>
      <c r="E553" s="79">
        <v>16</v>
      </c>
      <c r="F553" s="80">
        <v>4</v>
      </c>
      <c r="G553" s="80">
        <v>14</v>
      </c>
      <c r="H553" s="68">
        <f t="array" ref="H553">INDEX('Нормативные затраты по МЗ'!$C$2:$C$132,MATCH(A553&amp;C553,'Нормативные затраты по МЗ'!$A$2:$A$132&amp;'Нормативные затраты по МЗ'!$B$2:$B$132,0))</f>
        <v>114.69</v>
      </c>
      <c r="I553" s="3">
        <f t="shared" si="16"/>
        <v>102762.24000000001</v>
      </c>
      <c r="J553" s="53">
        <f t="shared" si="17"/>
        <v>896</v>
      </c>
      <c r="K553"/>
    </row>
    <row r="554" spans="1:11" x14ac:dyDescent="0.45">
      <c r="A554" s="83" t="s">
        <v>81</v>
      </c>
      <c r="B554" s="78" t="s">
        <v>1811</v>
      </c>
      <c r="C554" s="78" t="s">
        <v>2</v>
      </c>
      <c r="D554" s="79">
        <v>36</v>
      </c>
      <c r="E554" s="79">
        <v>20</v>
      </c>
      <c r="F554" s="80">
        <v>4</v>
      </c>
      <c r="G554" s="80">
        <v>20</v>
      </c>
      <c r="H554" s="68">
        <f t="array" ref="H554">INDEX('Нормативные затраты по МЗ'!$C$2:$C$132,MATCH(A554&amp;C554,'Нормативные затраты по МЗ'!$A$2:$A$132&amp;'Нормативные затраты по МЗ'!$B$2:$B$132,0))</f>
        <v>114.69</v>
      </c>
      <c r="I554" s="3">
        <f t="shared" si="16"/>
        <v>183504</v>
      </c>
      <c r="J554" s="53">
        <f t="shared" si="17"/>
        <v>1600</v>
      </c>
      <c r="K554"/>
    </row>
    <row r="555" spans="1:11" x14ac:dyDescent="0.45">
      <c r="A555" s="83" t="s">
        <v>81</v>
      </c>
      <c r="B555" s="78" t="s">
        <v>1812</v>
      </c>
      <c r="C555" s="78" t="s">
        <v>2</v>
      </c>
      <c r="D555" s="79">
        <v>36</v>
      </c>
      <c r="E555" s="79">
        <v>16</v>
      </c>
      <c r="F555" s="80">
        <v>4</v>
      </c>
      <c r="G555" s="80">
        <v>14</v>
      </c>
      <c r="H555" s="68">
        <f t="array" ref="H555">INDEX('Нормативные затраты по МЗ'!$C$2:$C$132,MATCH(A555&amp;C555,'Нормативные затраты по МЗ'!$A$2:$A$132&amp;'Нормативные затраты по МЗ'!$B$2:$B$132,0))</f>
        <v>114.69</v>
      </c>
      <c r="I555" s="3">
        <f t="shared" si="16"/>
        <v>102762.24000000001</v>
      </c>
      <c r="J555" s="53">
        <f t="shared" si="17"/>
        <v>896</v>
      </c>
      <c r="K555"/>
    </row>
    <row r="556" spans="1:11" x14ac:dyDescent="0.45">
      <c r="A556" s="83" t="s">
        <v>81</v>
      </c>
      <c r="B556" s="78" t="s">
        <v>1813</v>
      </c>
      <c r="C556" s="78" t="s">
        <v>2</v>
      </c>
      <c r="D556" s="79">
        <v>36</v>
      </c>
      <c r="E556" s="79">
        <v>20</v>
      </c>
      <c r="F556" s="80">
        <v>4</v>
      </c>
      <c r="G556" s="80">
        <v>15</v>
      </c>
      <c r="H556" s="68">
        <f t="array" ref="H556">INDEX('Нормативные затраты по МЗ'!$C$2:$C$132,MATCH(A556&amp;C556,'Нормативные затраты по МЗ'!$A$2:$A$132&amp;'Нормативные затраты по МЗ'!$B$2:$B$132,0))</f>
        <v>114.69</v>
      </c>
      <c r="I556" s="3">
        <f t="shared" si="16"/>
        <v>137628</v>
      </c>
      <c r="J556" s="53">
        <f t="shared" si="17"/>
        <v>1200</v>
      </c>
      <c r="K556"/>
    </row>
    <row r="557" spans="1:11" x14ac:dyDescent="0.45">
      <c r="A557" s="83" t="s">
        <v>81</v>
      </c>
      <c r="B557" s="78" t="s">
        <v>1814</v>
      </c>
      <c r="C557" s="78" t="s">
        <v>2</v>
      </c>
      <c r="D557" s="79">
        <v>36</v>
      </c>
      <c r="E557" s="79">
        <v>16</v>
      </c>
      <c r="F557" s="80">
        <v>4</v>
      </c>
      <c r="G557" s="80">
        <v>14</v>
      </c>
      <c r="H557" s="68">
        <f t="array" ref="H557">INDEX('Нормативные затраты по МЗ'!$C$2:$C$132,MATCH(A557&amp;C557,'Нормативные затраты по МЗ'!$A$2:$A$132&amp;'Нормативные затраты по МЗ'!$B$2:$B$132,0))</f>
        <v>114.69</v>
      </c>
      <c r="I557" s="3">
        <f t="shared" si="16"/>
        <v>102762.24000000001</v>
      </c>
      <c r="J557" s="53">
        <f t="shared" si="17"/>
        <v>896</v>
      </c>
      <c r="K557"/>
    </row>
    <row r="558" spans="1:11" x14ac:dyDescent="0.45">
      <c r="A558" s="83" t="s">
        <v>81</v>
      </c>
      <c r="B558" s="78" t="s">
        <v>1815</v>
      </c>
      <c r="C558" s="78" t="s">
        <v>2</v>
      </c>
      <c r="D558" s="79">
        <v>36</v>
      </c>
      <c r="E558" s="79">
        <v>20</v>
      </c>
      <c r="F558" s="80">
        <v>4</v>
      </c>
      <c r="G558" s="80">
        <v>15</v>
      </c>
      <c r="H558" s="68">
        <f t="array" ref="H558">INDEX('Нормативные затраты по МЗ'!$C$2:$C$132,MATCH(A558&amp;C558,'Нормативные затраты по МЗ'!$A$2:$A$132&amp;'Нормативные затраты по МЗ'!$B$2:$B$132,0))</f>
        <v>114.69</v>
      </c>
      <c r="I558" s="3">
        <f t="shared" si="16"/>
        <v>137628</v>
      </c>
      <c r="J558" s="53">
        <f t="shared" si="17"/>
        <v>1200</v>
      </c>
      <c r="K558"/>
    </row>
    <row r="559" spans="1:11" x14ac:dyDescent="0.45">
      <c r="A559" s="83" t="s">
        <v>81</v>
      </c>
      <c r="B559" s="78" t="s">
        <v>1816</v>
      </c>
      <c r="C559" s="78" t="s">
        <v>2</v>
      </c>
      <c r="D559" s="79">
        <v>36</v>
      </c>
      <c r="E559" s="79">
        <v>16</v>
      </c>
      <c r="F559" s="80">
        <v>4</v>
      </c>
      <c r="G559" s="80">
        <v>14</v>
      </c>
      <c r="H559" s="68">
        <f t="array" ref="H559">INDEX('Нормативные затраты по МЗ'!$C$2:$C$132,MATCH(A559&amp;C559,'Нормативные затраты по МЗ'!$A$2:$A$132&amp;'Нормативные затраты по МЗ'!$B$2:$B$132,0))</f>
        <v>114.69</v>
      </c>
      <c r="I559" s="3">
        <f t="shared" si="16"/>
        <v>102762.24000000001</v>
      </c>
      <c r="J559" s="53">
        <f t="shared" si="17"/>
        <v>896</v>
      </c>
      <c r="K559"/>
    </row>
    <row r="560" spans="1:11" x14ac:dyDescent="0.45">
      <c r="A560" s="83" t="s">
        <v>81</v>
      </c>
      <c r="B560" s="78" t="s">
        <v>1817</v>
      </c>
      <c r="C560" s="78" t="s">
        <v>2</v>
      </c>
      <c r="D560" s="79">
        <v>36</v>
      </c>
      <c r="E560" s="79">
        <v>20</v>
      </c>
      <c r="F560" s="80">
        <v>6</v>
      </c>
      <c r="G560" s="80">
        <v>15</v>
      </c>
      <c r="H560" s="68">
        <f t="array" ref="H560">INDEX('Нормативные затраты по МЗ'!$C$2:$C$132,MATCH(A560&amp;C560,'Нормативные затраты по МЗ'!$A$2:$A$132&amp;'Нормативные затраты по МЗ'!$B$2:$B$132,0))</f>
        <v>114.69</v>
      </c>
      <c r="I560" s="3">
        <f t="shared" si="16"/>
        <v>206442</v>
      </c>
      <c r="J560" s="53">
        <f t="shared" si="17"/>
        <v>1800</v>
      </c>
      <c r="K560"/>
    </row>
    <row r="561" spans="1:11" x14ac:dyDescent="0.45">
      <c r="A561" s="83" t="s">
        <v>81</v>
      </c>
      <c r="B561" s="78" t="s">
        <v>1818</v>
      </c>
      <c r="C561" s="78" t="s">
        <v>2</v>
      </c>
      <c r="D561" s="79">
        <v>36</v>
      </c>
      <c r="E561" s="79">
        <v>16</v>
      </c>
      <c r="F561" s="80">
        <v>4</v>
      </c>
      <c r="G561" s="80">
        <v>14</v>
      </c>
      <c r="H561" s="68">
        <f t="array" ref="H561">INDEX('Нормативные затраты по МЗ'!$C$2:$C$132,MATCH(A561&amp;C561,'Нормативные затраты по МЗ'!$A$2:$A$132&amp;'Нормативные затраты по МЗ'!$B$2:$B$132,0))</f>
        <v>114.69</v>
      </c>
      <c r="I561" s="3">
        <f t="shared" si="16"/>
        <v>102762.24000000001</v>
      </c>
      <c r="J561" s="53">
        <f t="shared" si="17"/>
        <v>896</v>
      </c>
      <c r="K561"/>
    </row>
    <row r="562" spans="1:11" x14ac:dyDescent="0.45">
      <c r="A562" s="83" t="s">
        <v>81</v>
      </c>
      <c r="B562" s="78" t="s">
        <v>1819</v>
      </c>
      <c r="C562" s="78" t="s">
        <v>2</v>
      </c>
      <c r="D562" s="79">
        <v>36</v>
      </c>
      <c r="E562" s="79">
        <v>20</v>
      </c>
      <c r="F562" s="80">
        <v>6</v>
      </c>
      <c r="G562" s="80">
        <v>12</v>
      </c>
      <c r="H562" s="68">
        <f t="array" ref="H562">INDEX('Нормативные затраты по МЗ'!$C$2:$C$132,MATCH(A562&amp;C562,'Нормативные затраты по МЗ'!$A$2:$A$132&amp;'Нормативные затраты по МЗ'!$B$2:$B$132,0))</f>
        <v>114.69</v>
      </c>
      <c r="I562" s="3">
        <f t="shared" si="16"/>
        <v>165153.60000000001</v>
      </c>
      <c r="J562" s="53">
        <f t="shared" si="17"/>
        <v>1440</v>
      </c>
      <c r="K562"/>
    </row>
    <row r="563" spans="1:11" x14ac:dyDescent="0.45">
      <c r="A563" s="83" t="s">
        <v>81</v>
      </c>
      <c r="B563" s="78" t="s">
        <v>1820</v>
      </c>
      <c r="C563" s="78" t="s">
        <v>2</v>
      </c>
      <c r="D563" s="79">
        <v>36</v>
      </c>
      <c r="E563" s="79">
        <v>16</v>
      </c>
      <c r="F563" s="80">
        <v>4</v>
      </c>
      <c r="G563" s="80">
        <v>14</v>
      </c>
      <c r="H563" s="68">
        <f t="array" ref="H563">INDEX('Нормативные затраты по МЗ'!$C$2:$C$132,MATCH(A563&amp;C563,'Нормативные затраты по МЗ'!$A$2:$A$132&amp;'Нормативные затраты по МЗ'!$B$2:$B$132,0))</f>
        <v>114.69</v>
      </c>
      <c r="I563" s="3">
        <f t="shared" si="16"/>
        <v>102762.24000000001</v>
      </c>
      <c r="J563" s="53">
        <f t="shared" si="17"/>
        <v>896</v>
      </c>
      <c r="K563"/>
    </row>
    <row r="564" spans="1:11" x14ac:dyDescent="0.45">
      <c r="A564" s="83" t="s">
        <v>81</v>
      </c>
      <c r="B564" s="78" t="s">
        <v>1821</v>
      </c>
      <c r="C564" s="78" t="s">
        <v>2</v>
      </c>
      <c r="D564" s="79">
        <v>36</v>
      </c>
      <c r="E564" s="79">
        <v>20</v>
      </c>
      <c r="F564" s="80">
        <v>6</v>
      </c>
      <c r="G564" s="80">
        <v>13</v>
      </c>
      <c r="H564" s="68">
        <f t="array" ref="H564">INDEX('Нормативные затраты по МЗ'!$C$2:$C$132,MATCH(A564&amp;C564,'Нормативные затраты по МЗ'!$A$2:$A$132&amp;'Нормативные затраты по МЗ'!$B$2:$B$132,0))</f>
        <v>114.69</v>
      </c>
      <c r="I564" s="3">
        <f t="shared" si="16"/>
        <v>178916.4</v>
      </c>
      <c r="J564" s="53">
        <f t="shared" si="17"/>
        <v>1560</v>
      </c>
      <c r="K564"/>
    </row>
    <row r="565" spans="1:11" x14ac:dyDescent="0.45">
      <c r="A565" s="83" t="s">
        <v>81</v>
      </c>
      <c r="B565" s="78" t="s">
        <v>1822</v>
      </c>
      <c r="C565" s="78" t="s">
        <v>2</v>
      </c>
      <c r="D565" s="79">
        <v>36</v>
      </c>
      <c r="E565" s="79">
        <v>16</v>
      </c>
      <c r="F565" s="80">
        <v>4</v>
      </c>
      <c r="G565" s="80">
        <v>14</v>
      </c>
      <c r="H565" s="68">
        <f t="array" ref="H565">INDEX('Нормативные затраты по МЗ'!$C$2:$C$132,MATCH(A565&amp;C565,'Нормативные затраты по МЗ'!$A$2:$A$132&amp;'Нормативные затраты по МЗ'!$B$2:$B$132,0))</f>
        <v>114.69</v>
      </c>
      <c r="I565" s="3">
        <f t="shared" si="16"/>
        <v>102762.24000000001</v>
      </c>
      <c r="J565" s="53">
        <f t="shared" si="17"/>
        <v>896</v>
      </c>
      <c r="K565"/>
    </row>
    <row r="566" spans="1:11" x14ac:dyDescent="0.45">
      <c r="A566" s="83" t="s">
        <v>81</v>
      </c>
      <c r="B566" s="78" t="s">
        <v>1823</v>
      </c>
      <c r="C566" s="78" t="s">
        <v>2</v>
      </c>
      <c r="D566" s="79">
        <v>36</v>
      </c>
      <c r="E566" s="79">
        <v>20</v>
      </c>
      <c r="F566" s="80">
        <v>6</v>
      </c>
      <c r="G566" s="80">
        <v>13</v>
      </c>
      <c r="H566" s="68">
        <f t="array" ref="H566">INDEX('Нормативные затраты по МЗ'!$C$2:$C$132,MATCH(A566&amp;C566,'Нормативные затраты по МЗ'!$A$2:$A$132&amp;'Нормативные затраты по МЗ'!$B$2:$B$132,0))</f>
        <v>114.69</v>
      </c>
      <c r="I566" s="3">
        <f t="shared" si="16"/>
        <v>178916.4</v>
      </c>
      <c r="J566" s="53">
        <f t="shared" si="17"/>
        <v>1560</v>
      </c>
      <c r="K566"/>
    </row>
    <row r="567" spans="1:11" x14ac:dyDescent="0.45">
      <c r="A567" s="83" t="s">
        <v>81</v>
      </c>
      <c r="B567" s="78" t="s">
        <v>1824</v>
      </c>
      <c r="C567" s="78" t="s">
        <v>2</v>
      </c>
      <c r="D567" s="79">
        <v>36</v>
      </c>
      <c r="E567" s="79">
        <v>16</v>
      </c>
      <c r="F567" s="80">
        <v>4</v>
      </c>
      <c r="G567" s="80">
        <v>14</v>
      </c>
      <c r="H567" s="68">
        <f t="array" ref="H567">INDEX('Нормативные затраты по МЗ'!$C$2:$C$132,MATCH(A567&amp;C567,'Нормативные затраты по МЗ'!$A$2:$A$132&amp;'Нормативные затраты по МЗ'!$B$2:$B$132,0))</f>
        <v>114.69</v>
      </c>
      <c r="I567" s="3">
        <f t="shared" si="16"/>
        <v>102762.24000000001</v>
      </c>
      <c r="J567" s="53">
        <f t="shared" si="17"/>
        <v>896</v>
      </c>
      <c r="K567"/>
    </row>
    <row r="568" spans="1:11" x14ac:dyDescent="0.45">
      <c r="A568" s="83" t="s">
        <v>81</v>
      </c>
      <c r="B568" s="78" t="s">
        <v>1825</v>
      </c>
      <c r="C568" s="78" t="s">
        <v>2</v>
      </c>
      <c r="D568" s="79">
        <v>36</v>
      </c>
      <c r="E568" s="79">
        <v>20</v>
      </c>
      <c r="F568" s="80">
        <v>4</v>
      </c>
      <c r="G568" s="80">
        <v>15</v>
      </c>
      <c r="H568" s="68">
        <f t="array" ref="H568">INDEX('Нормативные затраты по МЗ'!$C$2:$C$132,MATCH(A568&amp;C568,'Нормативные затраты по МЗ'!$A$2:$A$132&amp;'Нормативные затраты по МЗ'!$B$2:$B$132,0))</f>
        <v>114.69</v>
      </c>
      <c r="I568" s="3">
        <f t="shared" si="16"/>
        <v>137628</v>
      </c>
      <c r="J568" s="53">
        <f t="shared" si="17"/>
        <v>1200</v>
      </c>
      <c r="K568"/>
    </row>
    <row r="569" spans="1:11" x14ac:dyDescent="0.45">
      <c r="A569" s="83" t="s">
        <v>81</v>
      </c>
      <c r="B569" s="78" t="s">
        <v>1826</v>
      </c>
      <c r="C569" s="78" t="s">
        <v>2</v>
      </c>
      <c r="D569" s="79">
        <v>36</v>
      </c>
      <c r="E569" s="79">
        <v>16</v>
      </c>
      <c r="F569" s="80">
        <v>4</v>
      </c>
      <c r="G569" s="80">
        <v>14</v>
      </c>
      <c r="H569" s="68">
        <f t="array" ref="H569">INDEX('Нормативные затраты по МЗ'!$C$2:$C$132,MATCH(A569&amp;C569,'Нормативные затраты по МЗ'!$A$2:$A$132&amp;'Нормативные затраты по МЗ'!$B$2:$B$132,0))</f>
        <v>114.69</v>
      </c>
      <c r="I569" s="3">
        <f t="shared" si="16"/>
        <v>102762.24000000001</v>
      </c>
      <c r="J569" s="53">
        <f t="shared" si="17"/>
        <v>896</v>
      </c>
      <c r="K569"/>
    </row>
    <row r="570" spans="1:11" x14ac:dyDescent="0.45">
      <c r="A570" s="83" t="s">
        <v>81</v>
      </c>
      <c r="B570" s="78" t="s">
        <v>1827</v>
      </c>
      <c r="C570" s="78" t="s">
        <v>2</v>
      </c>
      <c r="D570" s="79">
        <v>36</v>
      </c>
      <c r="E570" s="79">
        <v>20</v>
      </c>
      <c r="F570" s="80">
        <v>6</v>
      </c>
      <c r="G570" s="80">
        <v>15</v>
      </c>
      <c r="H570" s="68">
        <f t="array" ref="H570">INDEX('Нормативные затраты по МЗ'!$C$2:$C$132,MATCH(A570&amp;C570,'Нормативные затраты по МЗ'!$A$2:$A$132&amp;'Нормативные затраты по МЗ'!$B$2:$B$132,0))</f>
        <v>114.69</v>
      </c>
      <c r="I570" s="3">
        <f t="shared" si="16"/>
        <v>206442</v>
      </c>
      <c r="J570" s="53">
        <f t="shared" si="17"/>
        <v>1800</v>
      </c>
      <c r="K570"/>
    </row>
    <row r="571" spans="1:11" x14ac:dyDescent="0.45">
      <c r="A571" s="83" t="s">
        <v>81</v>
      </c>
      <c r="B571" s="78" t="s">
        <v>1828</v>
      </c>
      <c r="C571" s="78" t="s">
        <v>2</v>
      </c>
      <c r="D571" s="79">
        <v>36</v>
      </c>
      <c r="E571" s="79">
        <v>16</v>
      </c>
      <c r="F571" s="80">
        <v>4</v>
      </c>
      <c r="G571" s="80">
        <v>14</v>
      </c>
      <c r="H571" s="68">
        <f t="array" ref="H571">INDEX('Нормативные затраты по МЗ'!$C$2:$C$132,MATCH(A571&amp;C571,'Нормативные затраты по МЗ'!$A$2:$A$132&amp;'Нормативные затраты по МЗ'!$B$2:$B$132,0))</f>
        <v>114.69</v>
      </c>
      <c r="I571" s="3">
        <f t="shared" si="16"/>
        <v>102762.24000000001</v>
      </c>
      <c r="J571" s="53">
        <f t="shared" si="17"/>
        <v>896</v>
      </c>
      <c r="K571"/>
    </row>
    <row r="572" spans="1:11" x14ac:dyDescent="0.45">
      <c r="A572" s="83" t="s">
        <v>81</v>
      </c>
      <c r="B572" s="78" t="s">
        <v>1829</v>
      </c>
      <c r="C572" s="78" t="s">
        <v>2</v>
      </c>
      <c r="D572" s="79">
        <v>36</v>
      </c>
      <c r="E572" s="79">
        <v>20</v>
      </c>
      <c r="F572" s="80">
        <v>6</v>
      </c>
      <c r="G572" s="80">
        <v>15</v>
      </c>
      <c r="H572" s="68">
        <f t="array" ref="H572">INDEX('Нормативные затраты по МЗ'!$C$2:$C$132,MATCH(A572&amp;C572,'Нормативные затраты по МЗ'!$A$2:$A$132&amp;'Нормативные затраты по МЗ'!$B$2:$B$132,0))</f>
        <v>114.69</v>
      </c>
      <c r="I572" s="3">
        <f t="shared" si="16"/>
        <v>206442</v>
      </c>
      <c r="J572" s="53">
        <f t="shared" si="17"/>
        <v>1800</v>
      </c>
      <c r="K572"/>
    </row>
    <row r="573" spans="1:11" x14ac:dyDescent="0.45">
      <c r="A573" s="83" t="s">
        <v>81</v>
      </c>
      <c r="B573" s="78" t="s">
        <v>1830</v>
      </c>
      <c r="C573" s="78" t="s">
        <v>2</v>
      </c>
      <c r="D573" s="79">
        <v>36</v>
      </c>
      <c r="E573" s="79">
        <v>16</v>
      </c>
      <c r="F573" s="80">
        <v>4</v>
      </c>
      <c r="G573" s="80">
        <v>14</v>
      </c>
      <c r="H573" s="68">
        <f t="array" ref="H573">INDEX('Нормативные затраты по МЗ'!$C$2:$C$132,MATCH(A573&amp;C573,'Нормативные затраты по МЗ'!$A$2:$A$132&amp;'Нормативные затраты по МЗ'!$B$2:$B$132,0))</f>
        <v>114.69</v>
      </c>
      <c r="I573" s="3">
        <f t="shared" si="16"/>
        <v>102762.24000000001</v>
      </c>
      <c r="J573" s="53">
        <f t="shared" si="17"/>
        <v>896</v>
      </c>
      <c r="K573"/>
    </row>
    <row r="574" spans="1:11" x14ac:dyDescent="0.45">
      <c r="A574" s="83" t="s">
        <v>81</v>
      </c>
      <c r="B574" s="78" t="s">
        <v>1831</v>
      </c>
      <c r="C574" s="78" t="s">
        <v>2</v>
      </c>
      <c r="D574" s="79">
        <v>36</v>
      </c>
      <c r="E574" s="79">
        <v>20</v>
      </c>
      <c r="F574" s="80">
        <v>4</v>
      </c>
      <c r="G574" s="80">
        <v>15</v>
      </c>
      <c r="H574" s="68">
        <f t="array" ref="H574">INDEX('Нормативные затраты по МЗ'!$C$2:$C$132,MATCH(A574&amp;C574,'Нормативные затраты по МЗ'!$A$2:$A$132&amp;'Нормативные затраты по МЗ'!$B$2:$B$132,0))</f>
        <v>114.69</v>
      </c>
      <c r="I574" s="3">
        <f t="shared" si="16"/>
        <v>137628</v>
      </c>
      <c r="J574" s="53">
        <f t="shared" si="17"/>
        <v>1200</v>
      </c>
      <c r="K574"/>
    </row>
    <row r="575" spans="1:11" x14ac:dyDescent="0.45">
      <c r="A575" s="83" t="s">
        <v>81</v>
      </c>
      <c r="B575" s="78" t="s">
        <v>1832</v>
      </c>
      <c r="C575" s="78" t="s">
        <v>2</v>
      </c>
      <c r="D575" s="79">
        <v>36</v>
      </c>
      <c r="E575" s="79">
        <v>16</v>
      </c>
      <c r="F575" s="80">
        <v>4</v>
      </c>
      <c r="G575" s="80">
        <v>14</v>
      </c>
      <c r="H575" s="68">
        <f t="array" ref="H575">INDEX('Нормативные затраты по МЗ'!$C$2:$C$132,MATCH(A575&amp;C575,'Нормативные затраты по МЗ'!$A$2:$A$132&amp;'Нормативные затраты по МЗ'!$B$2:$B$132,0))</f>
        <v>114.69</v>
      </c>
      <c r="I575" s="3">
        <f t="shared" si="16"/>
        <v>102762.24000000001</v>
      </c>
      <c r="J575" s="53">
        <f t="shared" si="17"/>
        <v>896</v>
      </c>
      <c r="K575"/>
    </row>
    <row r="576" spans="1:11" x14ac:dyDescent="0.45">
      <c r="A576" s="83" t="s">
        <v>81</v>
      </c>
      <c r="B576" s="78" t="s">
        <v>1833</v>
      </c>
      <c r="C576" s="78" t="s">
        <v>2</v>
      </c>
      <c r="D576" s="79">
        <v>36</v>
      </c>
      <c r="E576" s="79">
        <v>20</v>
      </c>
      <c r="F576" s="80">
        <v>4</v>
      </c>
      <c r="G576" s="80">
        <v>15</v>
      </c>
      <c r="H576" s="68">
        <f t="array" ref="H576">INDEX('Нормативные затраты по МЗ'!$C$2:$C$132,MATCH(A576&amp;C576,'Нормативные затраты по МЗ'!$A$2:$A$132&amp;'Нормативные затраты по МЗ'!$B$2:$B$132,0))</f>
        <v>114.69</v>
      </c>
      <c r="I576" s="3">
        <f t="shared" si="16"/>
        <v>137628</v>
      </c>
      <c r="J576" s="53">
        <f t="shared" si="17"/>
        <v>1200</v>
      </c>
      <c r="K576"/>
    </row>
    <row r="577" spans="1:11" x14ac:dyDescent="0.45">
      <c r="A577" s="83" t="s">
        <v>81</v>
      </c>
      <c r="B577" s="78" t="s">
        <v>1834</v>
      </c>
      <c r="C577" s="78" t="s">
        <v>2</v>
      </c>
      <c r="D577" s="79">
        <v>36</v>
      </c>
      <c r="E577" s="79">
        <v>16</v>
      </c>
      <c r="F577" s="80">
        <v>4</v>
      </c>
      <c r="G577" s="80">
        <v>14</v>
      </c>
      <c r="H577" s="68">
        <f t="array" ref="H577">INDEX('Нормативные затраты по МЗ'!$C$2:$C$132,MATCH(A577&amp;C577,'Нормативные затраты по МЗ'!$A$2:$A$132&amp;'Нормативные затраты по МЗ'!$B$2:$B$132,0))</f>
        <v>114.69</v>
      </c>
      <c r="I577" s="3">
        <f t="shared" si="16"/>
        <v>102762.24000000001</v>
      </c>
      <c r="J577" s="53">
        <f t="shared" si="17"/>
        <v>896</v>
      </c>
      <c r="K577"/>
    </row>
    <row r="578" spans="1:11" x14ac:dyDescent="0.45">
      <c r="A578" s="83" t="s">
        <v>81</v>
      </c>
      <c r="B578" s="78" t="s">
        <v>1835</v>
      </c>
      <c r="C578" s="78" t="s">
        <v>2</v>
      </c>
      <c r="D578" s="79">
        <v>36</v>
      </c>
      <c r="E578" s="79">
        <v>20</v>
      </c>
      <c r="F578" s="80">
        <v>6</v>
      </c>
      <c r="G578" s="80">
        <v>13</v>
      </c>
      <c r="H578" s="68">
        <f t="array" ref="H578">INDEX('Нормативные затраты по МЗ'!$C$2:$C$132,MATCH(A578&amp;C578,'Нормативные затраты по МЗ'!$A$2:$A$132&amp;'Нормативные затраты по МЗ'!$B$2:$B$132,0))</f>
        <v>114.69</v>
      </c>
      <c r="I578" s="3">
        <f t="shared" ref="I578:I641" si="18">E578*F578*G578*H578</f>
        <v>178916.4</v>
      </c>
      <c r="J578" s="53">
        <f t="shared" ref="J578:J641" si="19">E578*F578*G578</f>
        <v>1560</v>
      </c>
      <c r="K578"/>
    </row>
    <row r="579" spans="1:11" x14ac:dyDescent="0.45">
      <c r="A579" s="83" t="s">
        <v>81</v>
      </c>
      <c r="B579" s="78" t="s">
        <v>1836</v>
      </c>
      <c r="C579" s="78" t="s">
        <v>2</v>
      </c>
      <c r="D579" s="79">
        <v>36</v>
      </c>
      <c r="E579" s="79">
        <v>16</v>
      </c>
      <c r="F579" s="80">
        <v>4</v>
      </c>
      <c r="G579" s="80">
        <v>14</v>
      </c>
      <c r="H579" s="68">
        <f t="array" ref="H579">INDEX('Нормативные затраты по МЗ'!$C$2:$C$132,MATCH(A579&amp;C579,'Нормативные затраты по МЗ'!$A$2:$A$132&amp;'Нормативные затраты по МЗ'!$B$2:$B$132,0))</f>
        <v>114.69</v>
      </c>
      <c r="I579" s="3">
        <f t="shared" si="18"/>
        <v>102762.24000000001</v>
      </c>
      <c r="J579" s="53">
        <f t="shared" si="19"/>
        <v>896</v>
      </c>
      <c r="K579"/>
    </row>
    <row r="580" spans="1:11" x14ac:dyDescent="0.45">
      <c r="A580" s="83" t="s">
        <v>81</v>
      </c>
      <c r="B580" s="78" t="s">
        <v>1837</v>
      </c>
      <c r="C580" s="78" t="s">
        <v>2</v>
      </c>
      <c r="D580" s="79">
        <v>36</v>
      </c>
      <c r="E580" s="79">
        <v>20</v>
      </c>
      <c r="F580" s="80">
        <v>6</v>
      </c>
      <c r="G580" s="80">
        <v>15</v>
      </c>
      <c r="H580" s="68">
        <f t="array" ref="H580">INDEX('Нормативные затраты по МЗ'!$C$2:$C$132,MATCH(A580&amp;C580,'Нормативные затраты по МЗ'!$A$2:$A$132&amp;'Нормативные затраты по МЗ'!$B$2:$B$132,0))</f>
        <v>114.69</v>
      </c>
      <c r="I580" s="3">
        <f t="shared" si="18"/>
        <v>206442</v>
      </c>
      <c r="J580" s="53">
        <f t="shared" si="19"/>
        <v>1800</v>
      </c>
      <c r="K580"/>
    </row>
    <row r="581" spans="1:11" x14ac:dyDescent="0.45">
      <c r="A581" s="83" t="s">
        <v>81</v>
      </c>
      <c r="B581" s="78" t="s">
        <v>1838</v>
      </c>
      <c r="C581" s="78" t="s">
        <v>2</v>
      </c>
      <c r="D581" s="79">
        <v>36</v>
      </c>
      <c r="E581" s="79">
        <v>16</v>
      </c>
      <c r="F581" s="80">
        <v>4</v>
      </c>
      <c r="G581" s="80">
        <v>14</v>
      </c>
      <c r="H581" s="68">
        <f t="array" ref="H581">INDEX('Нормативные затраты по МЗ'!$C$2:$C$132,MATCH(A581&amp;C581,'Нормативные затраты по МЗ'!$A$2:$A$132&amp;'Нормативные затраты по МЗ'!$B$2:$B$132,0))</f>
        <v>114.69</v>
      </c>
      <c r="I581" s="3">
        <f t="shared" si="18"/>
        <v>102762.24000000001</v>
      </c>
      <c r="J581" s="53">
        <f t="shared" si="19"/>
        <v>896</v>
      </c>
      <c r="K581"/>
    </row>
    <row r="582" spans="1:11" x14ac:dyDescent="0.45">
      <c r="A582" s="83" t="s">
        <v>81</v>
      </c>
      <c r="B582" s="78" t="s">
        <v>1839</v>
      </c>
      <c r="C582" s="78" t="s">
        <v>2</v>
      </c>
      <c r="D582" s="79">
        <v>36</v>
      </c>
      <c r="E582" s="79">
        <v>20</v>
      </c>
      <c r="F582" s="80">
        <v>6</v>
      </c>
      <c r="G582" s="80">
        <v>12</v>
      </c>
      <c r="H582" s="68">
        <f t="array" ref="H582">INDEX('Нормативные затраты по МЗ'!$C$2:$C$132,MATCH(A582&amp;C582,'Нормативные затраты по МЗ'!$A$2:$A$132&amp;'Нормативные затраты по МЗ'!$B$2:$B$132,0))</f>
        <v>114.69</v>
      </c>
      <c r="I582" s="3">
        <f t="shared" si="18"/>
        <v>165153.60000000001</v>
      </c>
      <c r="J582" s="53">
        <f t="shared" si="19"/>
        <v>1440</v>
      </c>
      <c r="K582"/>
    </row>
    <row r="583" spans="1:11" x14ac:dyDescent="0.45">
      <c r="A583" s="83" t="s">
        <v>81</v>
      </c>
      <c r="B583" s="78" t="s">
        <v>1840</v>
      </c>
      <c r="C583" s="78" t="s">
        <v>2</v>
      </c>
      <c r="D583" s="79">
        <v>36</v>
      </c>
      <c r="E583" s="79">
        <v>16</v>
      </c>
      <c r="F583" s="80">
        <v>4</v>
      </c>
      <c r="G583" s="80">
        <v>14</v>
      </c>
      <c r="H583" s="68">
        <f t="array" ref="H583">INDEX('Нормативные затраты по МЗ'!$C$2:$C$132,MATCH(A583&amp;C583,'Нормативные затраты по МЗ'!$A$2:$A$132&amp;'Нормативные затраты по МЗ'!$B$2:$B$132,0))</f>
        <v>114.69</v>
      </c>
      <c r="I583" s="3">
        <f t="shared" si="18"/>
        <v>102762.24000000001</v>
      </c>
      <c r="J583" s="53">
        <f t="shared" si="19"/>
        <v>896</v>
      </c>
      <c r="K583"/>
    </row>
    <row r="584" spans="1:11" x14ac:dyDescent="0.45">
      <c r="A584" s="83" t="s">
        <v>81</v>
      </c>
      <c r="B584" s="78" t="s">
        <v>1841</v>
      </c>
      <c r="C584" s="78" t="s">
        <v>2</v>
      </c>
      <c r="D584" s="79">
        <v>36</v>
      </c>
      <c r="E584" s="79">
        <v>20</v>
      </c>
      <c r="F584" s="80">
        <v>4</v>
      </c>
      <c r="G584" s="80">
        <v>15</v>
      </c>
      <c r="H584" s="68">
        <f t="array" ref="H584">INDEX('Нормативные затраты по МЗ'!$C$2:$C$132,MATCH(A584&amp;C584,'Нормативные затраты по МЗ'!$A$2:$A$132&amp;'Нормативные затраты по МЗ'!$B$2:$B$132,0))</f>
        <v>114.69</v>
      </c>
      <c r="I584" s="3">
        <f t="shared" si="18"/>
        <v>137628</v>
      </c>
      <c r="J584" s="53">
        <f t="shared" si="19"/>
        <v>1200</v>
      </c>
      <c r="K584"/>
    </row>
    <row r="585" spans="1:11" x14ac:dyDescent="0.45">
      <c r="A585" s="83" t="s">
        <v>81</v>
      </c>
      <c r="B585" s="78" t="s">
        <v>1842</v>
      </c>
      <c r="C585" s="78" t="s">
        <v>2</v>
      </c>
      <c r="D585" s="79">
        <v>36</v>
      </c>
      <c r="E585" s="79">
        <v>16</v>
      </c>
      <c r="F585" s="80">
        <v>4</v>
      </c>
      <c r="G585" s="80">
        <v>14</v>
      </c>
      <c r="H585" s="68">
        <f t="array" ref="H585">INDEX('Нормативные затраты по МЗ'!$C$2:$C$132,MATCH(A585&amp;C585,'Нормативные затраты по МЗ'!$A$2:$A$132&amp;'Нормативные затраты по МЗ'!$B$2:$B$132,0))</f>
        <v>114.69</v>
      </c>
      <c r="I585" s="3">
        <f t="shared" si="18"/>
        <v>102762.24000000001</v>
      </c>
      <c r="J585" s="53">
        <f t="shared" si="19"/>
        <v>896</v>
      </c>
      <c r="K585"/>
    </row>
    <row r="586" spans="1:11" x14ac:dyDescent="0.45">
      <c r="A586" s="83" t="s">
        <v>81</v>
      </c>
      <c r="B586" s="78" t="s">
        <v>1843</v>
      </c>
      <c r="C586" s="78" t="s">
        <v>2</v>
      </c>
      <c r="D586" s="79">
        <v>36</v>
      </c>
      <c r="E586" s="79">
        <v>20</v>
      </c>
      <c r="F586" s="80">
        <v>6</v>
      </c>
      <c r="G586" s="80">
        <v>15</v>
      </c>
      <c r="H586" s="68">
        <f t="array" ref="H586">INDEX('Нормативные затраты по МЗ'!$C$2:$C$132,MATCH(A586&amp;C586,'Нормативные затраты по МЗ'!$A$2:$A$132&amp;'Нормативные затраты по МЗ'!$B$2:$B$132,0))</f>
        <v>114.69</v>
      </c>
      <c r="I586" s="3">
        <f t="shared" si="18"/>
        <v>206442</v>
      </c>
      <c r="J586" s="53">
        <f t="shared" si="19"/>
        <v>1800</v>
      </c>
      <c r="K586"/>
    </row>
    <row r="587" spans="1:11" x14ac:dyDescent="0.45">
      <c r="A587" s="83" t="s">
        <v>81</v>
      </c>
      <c r="B587" s="78" t="s">
        <v>1844</v>
      </c>
      <c r="C587" s="78" t="s">
        <v>2</v>
      </c>
      <c r="D587" s="79">
        <v>36</v>
      </c>
      <c r="E587" s="79">
        <v>16</v>
      </c>
      <c r="F587" s="80">
        <v>4</v>
      </c>
      <c r="G587" s="80">
        <v>14</v>
      </c>
      <c r="H587" s="68">
        <f t="array" ref="H587">INDEX('Нормативные затраты по МЗ'!$C$2:$C$132,MATCH(A587&amp;C587,'Нормативные затраты по МЗ'!$A$2:$A$132&amp;'Нормативные затраты по МЗ'!$B$2:$B$132,0))</f>
        <v>114.69</v>
      </c>
      <c r="I587" s="3">
        <f t="shared" si="18"/>
        <v>102762.24000000001</v>
      </c>
      <c r="J587" s="53">
        <f t="shared" si="19"/>
        <v>896</v>
      </c>
      <c r="K587"/>
    </row>
    <row r="588" spans="1:11" x14ac:dyDescent="0.45">
      <c r="A588" s="83" t="s">
        <v>81</v>
      </c>
      <c r="B588" s="78" t="s">
        <v>1845</v>
      </c>
      <c r="C588" s="78" t="s">
        <v>2</v>
      </c>
      <c r="D588" s="79">
        <v>36</v>
      </c>
      <c r="E588" s="79">
        <v>20</v>
      </c>
      <c r="F588" s="80">
        <v>6</v>
      </c>
      <c r="G588" s="80">
        <v>15</v>
      </c>
      <c r="H588" s="68">
        <f t="array" ref="H588">INDEX('Нормативные затраты по МЗ'!$C$2:$C$132,MATCH(A588&amp;C588,'Нормативные затраты по МЗ'!$A$2:$A$132&amp;'Нормативные затраты по МЗ'!$B$2:$B$132,0))</f>
        <v>114.69</v>
      </c>
      <c r="I588" s="3">
        <f t="shared" si="18"/>
        <v>206442</v>
      </c>
      <c r="J588" s="53">
        <f t="shared" si="19"/>
        <v>1800</v>
      </c>
      <c r="K588"/>
    </row>
    <row r="589" spans="1:11" x14ac:dyDescent="0.45">
      <c r="A589" s="83" t="s">
        <v>81</v>
      </c>
      <c r="B589" s="78" t="s">
        <v>1846</v>
      </c>
      <c r="C589" s="78" t="s">
        <v>2</v>
      </c>
      <c r="D589" s="79">
        <v>36</v>
      </c>
      <c r="E589" s="79">
        <v>16</v>
      </c>
      <c r="F589" s="80">
        <v>4</v>
      </c>
      <c r="G589" s="80">
        <v>14</v>
      </c>
      <c r="H589" s="68">
        <f t="array" ref="H589">INDEX('Нормативные затраты по МЗ'!$C$2:$C$132,MATCH(A589&amp;C589,'Нормативные затраты по МЗ'!$A$2:$A$132&amp;'Нормативные затраты по МЗ'!$B$2:$B$132,0))</f>
        <v>114.69</v>
      </c>
      <c r="I589" s="3">
        <f t="shared" si="18"/>
        <v>102762.24000000001</v>
      </c>
      <c r="J589" s="53">
        <f t="shared" si="19"/>
        <v>896</v>
      </c>
      <c r="K589"/>
    </row>
    <row r="590" spans="1:11" x14ac:dyDescent="0.45">
      <c r="A590" s="83" t="s">
        <v>81</v>
      </c>
      <c r="B590" s="78" t="s">
        <v>1847</v>
      </c>
      <c r="C590" s="78" t="s">
        <v>2</v>
      </c>
      <c r="D590" s="79">
        <v>36</v>
      </c>
      <c r="E590" s="79">
        <v>20</v>
      </c>
      <c r="F590" s="80">
        <v>4</v>
      </c>
      <c r="G590" s="80">
        <v>15</v>
      </c>
      <c r="H590" s="68">
        <f t="array" ref="H590">INDEX('Нормативные затраты по МЗ'!$C$2:$C$132,MATCH(A590&amp;C590,'Нормативные затраты по МЗ'!$A$2:$A$132&amp;'Нормативные затраты по МЗ'!$B$2:$B$132,0))</f>
        <v>114.69</v>
      </c>
      <c r="I590" s="3">
        <f t="shared" si="18"/>
        <v>137628</v>
      </c>
      <c r="J590" s="53">
        <f t="shared" si="19"/>
        <v>1200</v>
      </c>
      <c r="K590"/>
    </row>
    <row r="591" spans="1:11" x14ac:dyDescent="0.45">
      <c r="A591" s="83" t="s">
        <v>81</v>
      </c>
      <c r="B591" s="78" t="s">
        <v>1848</v>
      </c>
      <c r="C591" s="78" t="s">
        <v>2</v>
      </c>
      <c r="D591" s="79">
        <v>36</v>
      </c>
      <c r="E591" s="79">
        <v>16</v>
      </c>
      <c r="F591" s="80">
        <v>4</v>
      </c>
      <c r="G591" s="80">
        <v>14</v>
      </c>
      <c r="H591" s="68">
        <f t="array" ref="H591">INDEX('Нормативные затраты по МЗ'!$C$2:$C$132,MATCH(A591&amp;C591,'Нормативные затраты по МЗ'!$A$2:$A$132&amp;'Нормативные затраты по МЗ'!$B$2:$B$132,0))</f>
        <v>114.69</v>
      </c>
      <c r="I591" s="3">
        <f t="shared" si="18"/>
        <v>102762.24000000001</v>
      </c>
      <c r="J591" s="53">
        <f t="shared" si="19"/>
        <v>896</v>
      </c>
      <c r="K591"/>
    </row>
    <row r="592" spans="1:11" x14ac:dyDescent="0.45">
      <c r="A592" s="83" t="s">
        <v>81</v>
      </c>
      <c r="B592" s="78" t="s">
        <v>1849</v>
      </c>
      <c r="C592" s="78" t="s">
        <v>2</v>
      </c>
      <c r="D592" s="79">
        <v>36</v>
      </c>
      <c r="E592" s="79">
        <v>20</v>
      </c>
      <c r="F592" s="80">
        <v>4</v>
      </c>
      <c r="G592" s="80">
        <v>10</v>
      </c>
      <c r="H592" s="68">
        <f t="array" ref="H592">INDEX('Нормативные затраты по МЗ'!$C$2:$C$132,MATCH(A592&amp;C592,'Нормативные затраты по МЗ'!$A$2:$A$132&amp;'Нормативные затраты по МЗ'!$B$2:$B$132,0))</f>
        <v>114.69</v>
      </c>
      <c r="I592" s="3">
        <f t="shared" si="18"/>
        <v>91752</v>
      </c>
      <c r="J592" s="53">
        <f t="shared" si="19"/>
        <v>800</v>
      </c>
      <c r="K592"/>
    </row>
    <row r="593" spans="1:11" x14ac:dyDescent="0.45">
      <c r="A593" s="83" t="s">
        <v>81</v>
      </c>
      <c r="B593" s="78" t="s">
        <v>1850</v>
      </c>
      <c r="C593" s="78" t="s">
        <v>2</v>
      </c>
      <c r="D593" s="79">
        <v>36</v>
      </c>
      <c r="E593" s="79">
        <v>16</v>
      </c>
      <c r="F593" s="80">
        <v>4</v>
      </c>
      <c r="G593" s="80">
        <v>14</v>
      </c>
      <c r="H593" s="68">
        <f t="array" ref="H593">INDEX('Нормативные затраты по МЗ'!$C$2:$C$132,MATCH(A593&amp;C593,'Нормативные затраты по МЗ'!$A$2:$A$132&amp;'Нормативные затраты по МЗ'!$B$2:$B$132,0))</f>
        <v>114.69</v>
      </c>
      <c r="I593" s="3">
        <f t="shared" si="18"/>
        <v>102762.24000000001</v>
      </c>
      <c r="J593" s="53">
        <f t="shared" si="19"/>
        <v>896</v>
      </c>
      <c r="K593"/>
    </row>
    <row r="594" spans="1:11" x14ac:dyDescent="0.45">
      <c r="A594" s="83" t="s">
        <v>81</v>
      </c>
      <c r="B594" s="78" t="s">
        <v>1851</v>
      </c>
      <c r="C594" s="78" t="s">
        <v>2</v>
      </c>
      <c r="D594" s="79">
        <v>36</v>
      </c>
      <c r="E594" s="79">
        <v>20</v>
      </c>
      <c r="F594" s="80">
        <v>6</v>
      </c>
      <c r="G594" s="80">
        <v>15</v>
      </c>
      <c r="H594" s="68">
        <f t="array" ref="H594">INDEX('Нормативные затраты по МЗ'!$C$2:$C$132,MATCH(A594&amp;C594,'Нормативные затраты по МЗ'!$A$2:$A$132&amp;'Нормативные затраты по МЗ'!$B$2:$B$132,0))</f>
        <v>114.69</v>
      </c>
      <c r="I594" s="3">
        <f t="shared" si="18"/>
        <v>206442</v>
      </c>
      <c r="J594" s="53">
        <f t="shared" si="19"/>
        <v>1800</v>
      </c>
      <c r="K594"/>
    </row>
    <row r="595" spans="1:11" x14ac:dyDescent="0.45">
      <c r="A595" s="83" t="s">
        <v>81</v>
      </c>
      <c r="B595" s="78" t="s">
        <v>1852</v>
      </c>
      <c r="C595" s="78" t="s">
        <v>2</v>
      </c>
      <c r="D595" s="79">
        <v>36</v>
      </c>
      <c r="E595" s="79">
        <v>16</v>
      </c>
      <c r="F595" s="80">
        <v>4</v>
      </c>
      <c r="G595" s="80">
        <v>14</v>
      </c>
      <c r="H595" s="68">
        <f t="array" ref="H595">INDEX('Нормативные затраты по МЗ'!$C$2:$C$132,MATCH(A595&amp;C595,'Нормативные затраты по МЗ'!$A$2:$A$132&amp;'Нормативные затраты по МЗ'!$B$2:$B$132,0))</f>
        <v>114.69</v>
      </c>
      <c r="I595" s="3">
        <f t="shared" si="18"/>
        <v>102762.24000000001</v>
      </c>
      <c r="J595" s="53">
        <f t="shared" si="19"/>
        <v>896</v>
      </c>
      <c r="K595"/>
    </row>
    <row r="596" spans="1:11" x14ac:dyDescent="0.45">
      <c r="A596" s="83" t="s">
        <v>81</v>
      </c>
      <c r="B596" s="78" t="s">
        <v>1853</v>
      </c>
      <c r="C596" s="78" t="s">
        <v>2</v>
      </c>
      <c r="D596" s="79">
        <v>36</v>
      </c>
      <c r="E596" s="79">
        <v>20</v>
      </c>
      <c r="F596" s="80">
        <v>6</v>
      </c>
      <c r="G596" s="80">
        <v>15</v>
      </c>
      <c r="H596" s="68">
        <f t="array" ref="H596">INDEX('Нормативные затраты по МЗ'!$C$2:$C$132,MATCH(A596&amp;C596,'Нормативные затраты по МЗ'!$A$2:$A$132&amp;'Нормативные затраты по МЗ'!$B$2:$B$132,0))</f>
        <v>114.69</v>
      </c>
      <c r="I596" s="3">
        <f t="shared" si="18"/>
        <v>206442</v>
      </c>
      <c r="J596" s="53">
        <f t="shared" si="19"/>
        <v>1800</v>
      </c>
      <c r="K596"/>
    </row>
    <row r="597" spans="1:11" x14ac:dyDescent="0.45">
      <c r="A597" s="83" t="s">
        <v>81</v>
      </c>
      <c r="B597" s="78" t="s">
        <v>1854</v>
      </c>
      <c r="C597" s="78" t="s">
        <v>2</v>
      </c>
      <c r="D597" s="79">
        <v>36</v>
      </c>
      <c r="E597" s="79">
        <v>16</v>
      </c>
      <c r="F597" s="80">
        <v>4</v>
      </c>
      <c r="G597" s="80">
        <v>14</v>
      </c>
      <c r="H597" s="68">
        <f t="array" ref="H597">INDEX('Нормативные затраты по МЗ'!$C$2:$C$132,MATCH(A597&amp;C597,'Нормативные затраты по МЗ'!$A$2:$A$132&amp;'Нормативные затраты по МЗ'!$B$2:$B$132,0))</f>
        <v>114.69</v>
      </c>
      <c r="I597" s="3">
        <f t="shared" si="18"/>
        <v>102762.24000000001</v>
      </c>
      <c r="J597" s="53">
        <f t="shared" si="19"/>
        <v>896</v>
      </c>
      <c r="K597"/>
    </row>
    <row r="598" spans="1:11" x14ac:dyDescent="0.45">
      <c r="A598" s="83" t="s">
        <v>81</v>
      </c>
      <c r="B598" s="78" t="s">
        <v>1855</v>
      </c>
      <c r="C598" s="78" t="s">
        <v>2</v>
      </c>
      <c r="D598" s="79">
        <v>36</v>
      </c>
      <c r="E598" s="79">
        <v>20</v>
      </c>
      <c r="F598" s="80">
        <v>4</v>
      </c>
      <c r="G598" s="80">
        <v>15</v>
      </c>
      <c r="H598" s="68">
        <f t="array" ref="H598">INDEX('Нормативные затраты по МЗ'!$C$2:$C$132,MATCH(A598&amp;C598,'Нормативные затраты по МЗ'!$A$2:$A$132&amp;'Нормативные затраты по МЗ'!$B$2:$B$132,0))</f>
        <v>114.69</v>
      </c>
      <c r="I598" s="3">
        <f t="shared" si="18"/>
        <v>137628</v>
      </c>
      <c r="J598" s="53">
        <f t="shared" si="19"/>
        <v>1200</v>
      </c>
      <c r="K598"/>
    </row>
    <row r="599" spans="1:11" x14ac:dyDescent="0.45">
      <c r="A599" s="83" t="s">
        <v>81</v>
      </c>
      <c r="B599" s="78" t="s">
        <v>1856</v>
      </c>
      <c r="C599" s="78" t="s">
        <v>2</v>
      </c>
      <c r="D599" s="79">
        <v>36</v>
      </c>
      <c r="E599" s="79">
        <v>16</v>
      </c>
      <c r="F599" s="80">
        <v>4</v>
      </c>
      <c r="G599" s="80">
        <v>14</v>
      </c>
      <c r="H599" s="68">
        <f t="array" ref="H599">INDEX('Нормативные затраты по МЗ'!$C$2:$C$132,MATCH(A599&amp;C599,'Нормативные затраты по МЗ'!$A$2:$A$132&amp;'Нормативные затраты по МЗ'!$B$2:$B$132,0))</f>
        <v>114.69</v>
      </c>
      <c r="I599" s="3">
        <f t="shared" si="18"/>
        <v>102762.24000000001</v>
      </c>
      <c r="J599" s="53">
        <f t="shared" si="19"/>
        <v>896</v>
      </c>
      <c r="K599"/>
    </row>
    <row r="600" spans="1:11" x14ac:dyDescent="0.45">
      <c r="A600" s="83" t="s">
        <v>81</v>
      </c>
      <c r="B600" s="78" t="s">
        <v>1857</v>
      </c>
      <c r="C600" s="78" t="s">
        <v>2</v>
      </c>
      <c r="D600" s="79">
        <v>36</v>
      </c>
      <c r="E600" s="79">
        <v>20</v>
      </c>
      <c r="F600" s="80">
        <v>4</v>
      </c>
      <c r="G600" s="80">
        <v>15</v>
      </c>
      <c r="H600" s="68">
        <f t="array" ref="H600">INDEX('Нормативные затраты по МЗ'!$C$2:$C$132,MATCH(A600&amp;C600,'Нормативные затраты по МЗ'!$A$2:$A$132&amp;'Нормативные затраты по МЗ'!$B$2:$B$132,0))</f>
        <v>114.69</v>
      </c>
      <c r="I600" s="3">
        <f t="shared" si="18"/>
        <v>137628</v>
      </c>
      <c r="J600" s="53">
        <f t="shared" si="19"/>
        <v>1200</v>
      </c>
      <c r="K600"/>
    </row>
    <row r="601" spans="1:11" x14ac:dyDescent="0.45">
      <c r="A601" s="83" t="s">
        <v>81</v>
      </c>
      <c r="B601" s="78" t="s">
        <v>1858</v>
      </c>
      <c r="C601" s="78" t="s">
        <v>2</v>
      </c>
      <c r="D601" s="79">
        <v>36</v>
      </c>
      <c r="E601" s="79">
        <v>16</v>
      </c>
      <c r="F601" s="80">
        <v>4</v>
      </c>
      <c r="G601" s="80">
        <v>14</v>
      </c>
      <c r="H601" s="68">
        <f t="array" ref="H601">INDEX('Нормативные затраты по МЗ'!$C$2:$C$132,MATCH(A601&amp;C601,'Нормативные затраты по МЗ'!$A$2:$A$132&amp;'Нормативные затраты по МЗ'!$B$2:$B$132,0))</f>
        <v>114.69</v>
      </c>
      <c r="I601" s="3">
        <f t="shared" si="18"/>
        <v>102762.24000000001</v>
      </c>
      <c r="J601" s="53">
        <f t="shared" si="19"/>
        <v>896</v>
      </c>
      <c r="K601"/>
    </row>
    <row r="602" spans="1:11" x14ac:dyDescent="0.45">
      <c r="A602" s="83" t="s">
        <v>81</v>
      </c>
      <c r="B602" s="78" t="s">
        <v>1859</v>
      </c>
      <c r="C602" s="78" t="s">
        <v>2</v>
      </c>
      <c r="D602" s="79">
        <v>36</v>
      </c>
      <c r="E602" s="79">
        <v>20</v>
      </c>
      <c r="F602" s="80">
        <v>6</v>
      </c>
      <c r="G602" s="80">
        <v>13</v>
      </c>
      <c r="H602" s="68">
        <f t="array" ref="H602">INDEX('Нормативные затраты по МЗ'!$C$2:$C$132,MATCH(A602&amp;C602,'Нормативные затраты по МЗ'!$A$2:$A$132&amp;'Нормативные затраты по МЗ'!$B$2:$B$132,0))</f>
        <v>114.69</v>
      </c>
      <c r="I602" s="3">
        <f t="shared" si="18"/>
        <v>178916.4</v>
      </c>
      <c r="J602" s="53">
        <f t="shared" si="19"/>
        <v>1560</v>
      </c>
      <c r="K602"/>
    </row>
    <row r="603" spans="1:11" x14ac:dyDescent="0.45">
      <c r="A603" s="83" t="s">
        <v>81</v>
      </c>
      <c r="B603" s="78" t="s">
        <v>1860</v>
      </c>
      <c r="C603" s="78" t="s">
        <v>2</v>
      </c>
      <c r="D603" s="79">
        <v>36</v>
      </c>
      <c r="E603" s="79">
        <v>16</v>
      </c>
      <c r="F603" s="80">
        <v>4</v>
      </c>
      <c r="G603" s="80">
        <v>14</v>
      </c>
      <c r="H603" s="68">
        <f t="array" ref="H603">INDEX('Нормативные затраты по МЗ'!$C$2:$C$132,MATCH(A603&amp;C603,'Нормативные затраты по МЗ'!$A$2:$A$132&amp;'Нормативные затраты по МЗ'!$B$2:$B$132,0))</f>
        <v>114.69</v>
      </c>
      <c r="I603" s="3">
        <f t="shared" si="18"/>
        <v>102762.24000000001</v>
      </c>
      <c r="J603" s="53">
        <f t="shared" si="19"/>
        <v>896</v>
      </c>
      <c r="K603"/>
    </row>
    <row r="604" spans="1:11" x14ac:dyDescent="0.45">
      <c r="A604" s="83" t="s">
        <v>81</v>
      </c>
      <c r="B604" s="78" t="s">
        <v>1861</v>
      </c>
      <c r="C604" s="78" t="s">
        <v>2</v>
      </c>
      <c r="D604" s="79">
        <v>36</v>
      </c>
      <c r="E604" s="79">
        <v>20</v>
      </c>
      <c r="F604" s="80">
        <v>6</v>
      </c>
      <c r="G604" s="80">
        <v>13</v>
      </c>
      <c r="H604" s="68">
        <f t="array" ref="H604">INDEX('Нормативные затраты по МЗ'!$C$2:$C$132,MATCH(A604&amp;C604,'Нормативные затраты по МЗ'!$A$2:$A$132&amp;'Нормативные затраты по МЗ'!$B$2:$B$132,0))</f>
        <v>114.69</v>
      </c>
      <c r="I604" s="3">
        <f t="shared" si="18"/>
        <v>178916.4</v>
      </c>
      <c r="J604" s="53">
        <f t="shared" si="19"/>
        <v>1560</v>
      </c>
      <c r="K604"/>
    </row>
    <row r="605" spans="1:11" x14ac:dyDescent="0.45">
      <c r="A605" s="83" t="s">
        <v>81</v>
      </c>
      <c r="B605" s="78" t="s">
        <v>1862</v>
      </c>
      <c r="C605" s="78" t="s">
        <v>2</v>
      </c>
      <c r="D605" s="79">
        <v>36</v>
      </c>
      <c r="E605" s="79">
        <v>16</v>
      </c>
      <c r="F605" s="80">
        <v>4</v>
      </c>
      <c r="G605" s="80">
        <v>14</v>
      </c>
      <c r="H605" s="68">
        <f t="array" ref="H605">INDEX('Нормативные затраты по МЗ'!$C$2:$C$132,MATCH(A605&amp;C605,'Нормативные затраты по МЗ'!$A$2:$A$132&amp;'Нормативные затраты по МЗ'!$B$2:$B$132,0))</f>
        <v>114.69</v>
      </c>
      <c r="I605" s="3">
        <f t="shared" si="18"/>
        <v>102762.24000000001</v>
      </c>
      <c r="J605" s="53">
        <f t="shared" si="19"/>
        <v>896</v>
      </c>
      <c r="K605"/>
    </row>
    <row r="606" spans="1:11" x14ac:dyDescent="0.45">
      <c r="A606" s="83" t="s">
        <v>81</v>
      </c>
      <c r="B606" s="78" t="s">
        <v>1863</v>
      </c>
      <c r="C606" s="78" t="s">
        <v>2</v>
      </c>
      <c r="D606" s="79">
        <v>36</v>
      </c>
      <c r="E606" s="79">
        <v>20</v>
      </c>
      <c r="F606" s="80">
        <v>6</v>
      </c>
      <c r="G606" s="80">
        <v>15</v>
      </c>
      <c r="H606" s="68">
        <f t="array" ref="H606">INDEX('Нормативные затраты по МЗ'!$C$2:$C$132,MATCH(A606&amp;C606,'Нормативные затраты по МЗ'!$A$2:$A$132&amp;'Нормативные затраты по МЗ'!$B$2:$B$132,0))</f>
        <v>114.69</v>
      </c>
      <c r="I606" s="3">
        <f t="shared" si="18"/>
        <v>206442</v>
      </c>
      <c r="J606" s="53">
        <f t="shared" si="19"/>
        <v>1800</v>
      </c>
      <c r="K606"/>
    </row>
    <row r="607" spans="1:11" x14ac:dyDescent="0.45">
      <c r="A607" s="83" t="s">
        <v>81</v>
      </c>
      <c r="B607" s="78" t="s">
        <v>1864</v>
      </c>
      <c r="C607" s="78" t="s">
        <v>2</v>
      </c>
      <c r="D607" s="79">
        <v>36</v>
      </c>
      <c r="E607" s="79">
        <v>16</v>
      </c>
      <c r="F607" s="80">
        <v>4</v>
      </c>
      <c r="G607" s="80">
        <v>14</v>
      </c>
      <c r="H607" s="68">
        <f t="array" ref="H607">INDEX('Нормативные затраты по МЗ'!$C$2:$C$132,MATCH(A607&amp;C607,'Нормативные затраты по МЗ'!$A$2:$A$132&amp;'Нормативные затраты по МЗ'!$B$2:$B$132,0))</f>
        <v>114.69</v>
      </c>
      <c r="I607" s="3">
        <f t="shared" si="18"/>
        <v>102762.24000000001</v>
      </c>
      <c r="J607" s="53">
        <f t="shared" si="19"/>
        <v>896</v>
      </c>
      <c r="K607"/>
    </row>
    <row r="608" spans="1:11" x14ac:dyDescent="0.45">
      <c r="A608" s="83" t="s">
        <v>81</v>
      </c>
      <c r="B608" s="78" t="s">
        <v>1865</v>
      </c>
      <c r="C608" s="78" t="s">
        <v>2</v>
      </c>
      <c r="D608" s="79">
        <v>36</v>
      </c>
      <c r="E608" s="79">
        <v>20</v>
      </c>
      <c r="F608" s="80">
        <v>6</v>
      </c>
      <c r="G608" s="80">
        <v>15</v>
      </c>
      <c r="H608" s="68">
        <f t="array" ref="H608">INDEX('Нормативные затраты по МЗ'!$C$2:$C$132,MATCH(A608&amp;C608,'Нормативные затраты по МЗ'!$A$2:$A$132&amp;'Нормативные затраты по МЗ'!$B$2:$B$132,0))</f>
        <v>114.69</v>
      </c>
      <c r="I608" s="3">
        <f t="shared" si="18"/>
        <v>206442</v>
      </c>
      <c r="J608" s="53">
        <f t="shared" si="19"/>
        <v>1800</v>
      </c>
      <c r="K608"/>
    </row>
    <row r="609" spans="1:11" x14ac:dyDescent="0.45">
      <c r="A609" s="83" t="s">
        <v>81</v>
      </c>
      <c r="B609" s="78" t="s">
        <v>1866</v>
      </c>
      <c r="C609" s="78" t="s">
        <v>2</v>
      </c>
      <c r="D609" s="79">
        <v>36</v>
      </c>
      <c r="E609" s="79">
        <v>16</v>
      </c>
      <c r="F609" s="80">
        <v>4</v>
      </c>
      <c r="G609" s="80">
        <v>14</v>
      </c>
      <c r="H609" s="68">
        <f t="array" ref="H609">INDEX('Нормативные затраты по МЗ'!$C$2:$C$132,MATCH(A609&amp;C609,'Нормативные затраты по МЗ'!$A$2:$A$132&amp;'Нормативные затраты по МЗ'!$B$2:$B$132,0))</f>
        <v>114.69</v>
      </c>
      <c r="I609" s="3">
        <f t="shared" si="18"/>
        <v>102762.24000000001</v>
      </c>
      <c r="J609" s="53">
        <f t="shared" si="19"/>
        <v>896</v>
      </c>
      <c r="K609"/>
    </row>
    <row r="610" spans="1:11" x14ac:dyDescent="0.45">
      <c r="A610" s="83" t="s">
        <v>81</v>
      </c>
      <c r="B610" s="78" t="s">
        <v>1867</v>
      </c>
      <c r="C610" s="78" t="s">
        <v>2</v>
      </c>
      <c r="D610" s="79">
        <v>36</v>
      </c>
      <c r="E610" s="79">
        <v>20</v>
      </c>
      <c r="F610" s="80">
        <v>4</v>
      </c>
      <c r="G610" s="80">
        <v>15</v>
      </c>
      <c r="H610" s="68">
        <f t="array" ref="H610">INDEX('Нормативные затраты по МЗ'!$C$2:$C$132,MATCH(A610&amp;C610,'Нормативные затраты по МЗ'!$A$2:$A$132&amp;'Нормативные затраты по МЗ'!$B$2:$B$132,0))</f>
        <v>114.69</v>
      </c>
      <c r="I610" s="3">
        <f t="shared" si="18"/>
        <v>137628</v>
      </c>
      <c r="J610" s="53">
        <f t="shared" si="19"/>
        <v>1200</v>
      </c>
      <c r="K610"/>
    </row>
    <row r="611" spans="1:11" x14ac:dyDescent="0.45">
      <c r="A611" s="83" t="s">
        <v>81</v>
      </c>
      <c r="B611" s="78" t="s">
        <v>1868</v>
      </c>
      <c r="C611" s="78" t="s">
        <v>2</v>
      </c>
      <c r="D611" s="79">
        <v>36</v>
      </c>
      <c r="E611" s="79">
        <v>16</v>
      </c>
      <c r="F611" s="80">
        <v>4</v>
      </c>
      <c r="G611" s="80">
        <v>14</v>
      </c>
      <c r="H611" s="68">
        <f t="array" ref="H611">INDEX('Нормативные затраты по МЗ'!$C$2:$C$132,MATCH(A611&amp;C611,'Нормативные затраты по МЗ'!$A$2:$A$132&amp;'Нормативные затраты по МЗ'!$B$2:$B$132,0))</f>
        <v>114.69</v>
      </c>
      <c r="I611" s="3">
        <f t="shared" si="18"/>
        <v>102762.24000000001</v>
      </c>
      <c r="J611" s="53">
        <f t="shared" si="19"/>
        <v>896</v>
      </c>
      <c r="K611"/>
    </row>
    <row r="612" spans="1:11" x14ac:dyDescent="0.45">
      <c r="A612" s="83" t="s">
        <v>81</v>
      </c>
      <c r="B612" s="78" t="s">
        <v>1869</v>
      </c>
      <c r="C612" s="78" t="s">
        <v>2</v>
      </c>
      <c r="D612" s="79">
        <v>36</v>
      </c>
      <c r="E612" s="79">
        <v>20</v>
      </c>
      <c r="F612" s="80">
        <v>6</v>
      </c>
      <c r="G612" s="80">
        <v>13</v>
      </c>
      <c r="H612" s="68">
        <f t="array" ref="H612">INDEX('Нормативные затраты по МЗ'!$C$2:$C$132,MATCH(A612&amp;C612,'Нормативные затраты по МЗ'!$A$2:$A$132&amp;'Нормативные затраты по МЗ'!$B$2:$B$132,0))</f>
        <v>114.69</v>
      </c>
      <c r="I612" s="3">
        <f t="shared" si="18"/>
        <v>178916.4</v>
      </c>
      <c r="J612" s="53">
        <f t="shared" si="19"/>
        <v>1560</v>
      </c>
      <c r="K612"/>
    </row>
    <row r="613" spans="1:11" x14ac:dyDescent="0.45">
      <c r="A613" s="83" t="s">
        <v>81</v>
      </c>
      <c r="B613" s="78" t="s">
        <v>1870</v>
      </c>
      <c r="C613" s="78" t="s">
        <v>2</v>
      </c>
      <c r="D613" s="79">
        <v>36</v>
      </c>
      <c r="E613" s="79">
        <v>16</v>
      </c>
      <c r="F613" s="80">
        <v>4</v>
      </c>
      <c r="G613" s="80">
        <v>14</v>
      </c>
      <c r="H613" s="68">
        <f t="array" ref="H613">INDEX('Нормативные затраты по МЗ'!$C$2:$C$132,MATCH(A613&amp;C613,'Нормативные затраты по МЗ'!$A$2:$A$132&amp;'Нормативные затраты по МЗ'!$B$2:$B$132,0))</f>
        <v>114.69</v>
      </c>
      <c r="I613" s="3">
        <f t="shared" si="18"/>
        <v>102762.24000000001</v>
      </c>
      <c r="J613" s="53">
        <f t="shared" si="19"/>
        <v>896</v>
      </c>
      <c r="K613"/>
    </row>
    <row r="614" spans="1:11" x14ac:dyDescent="0.45">
      <c r="A614" s="83" t="s">
        <v>81</v>
      </c>
      <c r="B614" s="78" t="s">
        <v>1871</v>
      </c>
      <c r="C614" s="78" t="s">
        <v>2</v>
      </c>
      <c r="D614" s="79">
        <v>36</v>
      </c>
      <c r="E614" s="79">
        <v>20</v>
      </c>
      <c r="F614" s="80">
        <v>4</v>
      </c>
      <c r="G614" s="80">
        <v>15</v>
      </c>
      <c r="H614" s="68">
        <f t="array" ref="H614">INDEX('Нормативные затраты по МЗ'!$C$2:$C$132,MATCH(A614&amp;C614,'Нормативные затраты по МЗ'!$A$2:$A$132&amp;'Нормативные затраты по МЗ'!$B$2:$B$132,0))</f>
        <v>114.69</v>
      </c>
      <c r="I614" s="3">
        <f t="shared" si="18"/>
        <v>137628</v>
      </c>
      <c r="J614" s="53">
        <f t="shared" si="19"/>
        <v>1200</v>
      </c>
      <c r="K614"/>
    </row>
    <row r="615" spans="1:11" x14ac:dyDescent="0.45">
      <c r="A615" s="83" t="s">
        <v>81</v>
      </c>
      <c r="B615" s="78" t="s">
        <v>1872</v>
      </c>
      <c r="C615" s="78" t="s">
        <v>2</v>
      </c>
      <c r="D615" s="79">
        <v>36</v>
      </c>
      <c r="E615" s="79">
        <v>16</v>
      </c>
      <c r="F615" s="80">
        <v>4</v>
      </c>
      <c r="G615" s="80">
        <v>14</v>
      </c>
      <c r="H615" s="68">
        <f t="array" ref="H615">INDEX('Нормативные затраты по МЗ'!$C$2:$C$132,MATCH(A615&amp;C615,'Нормативные затраты по МЗ'!$A$2:$A$132&amp;'Нормативные затраты по МЗ'!$B$2:$B$132,0))</f>
        <v>114.69</v>
      </c>
      <c r="I615" s="3">
        <f t="shared" si="18"/>
        <v>102762.24000000001</v>
      </c>
      <c r="J615" s="53">
        <f t="shared" si="19"/>
        <v>896</v>
      </c>
      <c r="K615"/>
    </row>
    <row r="616" spans="1:11" x14ac:dyDescent="0.45">
      <c r="A616" s="83" t="s">
        <v>81</v>
      </c>
      <c r="B616" s="78" t="s">
        <v>1873</v>
      </c>
      <c r="C616" s="78" t="s">
        <v>2</v>
      </c>
      <c r="D616" s="79">
        <v>36</v>
      </c>
      <c r="E616" s="79">
        <v>20</v>
      </c>
      <c r="F616" s="80">
        <v>6</v>
      </c>
      <c r="G616" s="80">
        <v>15</v>
      </c>
      <c r="H616" s="68">
        <f t="array" ref="H616">INDEX('Нормативные затраты по МЗ'!$C$2:$C$132,MATCH(A616&amp;C616,'Нормативные затраты по МЗ'!$A$2:$A$132&amp;'Нормативные затраты по МЗ'!$B$2:$B$132,0))</f>
        <v>114.69</v>
      </c>
      <c r="I616" s="3">
        <f t="shared" si="18"/>
        <v>206442</v>
      </c>
      <c r="J616" s="53">
        <f t="shared" si="19"/>
        <v>1800</v>
      </c>
      <c r="K616"/>
    </row>
    <row r="617" spans="1:11" x14ac:dyDescent="0.45">
      <c r="A617" s="83" t="s">
        <v>81</v>
      </c>
      <c r="B617" s="78" t="s">
        <v>1874</v>
      </c>
      <c r="C617" s="78" t="s">
        <v>2</v>
      </c>
      <c r="D617" s="79">
        <v>36</v>
      </c>
      <c r="E617" s="79">
        <v>16</v>
      </c>
      <c r="F617" s="80">
        <v>4</v>
      </c>
      <c r="G617" s="80">
        <v>14</v>
      </c>
      <c r="H617" s="68">
        <f t="array" ref="H617">INDEX('Нормативные затраты по МЗ'!$C$2:$C$132,MATCH(A617&amp;C617,'Нормативные затраты по МЗ'!$A$2:$A$132&amp;'Нормативные затраты по МЗ'!$B$2:$B$132,0))</f>
        <v>114.69</v>
      </c>
      <c r="I617" s="3">
        <f t="shared" si="18"/>
        <v>102762.24000000001</v>
      </c>
      <c r="J617" s="53">
        <f t="shared" si="19"/>
        <v>896</v>
      </c>
      <c r="K617"/>
    </row>
    <row r="618" spans="1:11" x14ac:dyDescent="0.45">
      <c r="A618" s="83" t="s">
        <v>81</v>
      </c>
      <c r="B618" s="78" t="s">
        <v>1875</v>
      </c>
      <c r="C618" s="78" t="s">
        <v>2</v>
      </c>
      <c r="D618" s="79">
        <v>36</v>
      </c>
      <c r="E618" s="79">
        <v>20</v>
      </c>
      <c r="F618" s="80">
        <v>4</v>
      </c>
      <c r="G618" s="80">
        <v>15</v>
      </c>
      <c r="H618" s="68">
        <f t="array" ref="H618">INDEX('Нормативные затраты по МЗ'!$C$2:$C$132,MATCH(A618&amp;C618,'Нормативные затраты по МЗ'!$A$2:$A$132&amp;'Нормативные затраты по МЗ'!$B$2:$B$132,0))</f>
        <v>114.69</v>
      </c>
      <c r="I618" s="3">
        <f t="shared" si="18"/>
        <v>137628</v>
      </c>
      <c r="J618" s="53">
        <f t="shared" si="19"/>
        <v>1200</v>
      </c>
      <c r="K618"/>
    </row>
    <row r="619" spans="1:11" x14ac:dyDescent="0.45">
      <c r="A619" s="83" t="s">
        <v>81</v>
      </c>
      <c r="B619" s="78" t="s">
        <v>1876</v>
      </c>
      <c r="C619" s="78" t="s">
        <v>2</v>
      </c>
      <c r="D619" s="79">
        <v>36</v>
      </c>
      <c r="E619" s="79">
        <v>16</v>
      </c>
      <c r="F619" s="80">
        <v>4</v>
      </c>
      <c r="G619" s="80">
        <v>14</v>
      </c>
      <c r="H619" s="68">
        <f t="array" ref="H619">INDEX('Нормативные затраты по МЗ'!$C$2:$C$132,MATCH(A619&amp;C619,'Нормативные затраты по МЗ'!$A$2:$A$132&amp;'Нормативные затраты по МЗ'!$B$2:$B$132,0))</f>
        <v>114.69</v>
      </c>
      <c r="I619" s="3">
        <f t="shared" si="18"/>
        <v>102762.24000000001</v>
      </c>
      <c r="J619" s="53">
        <f t="shared" si="19"/>
        <v>896</v>
      </c>
      <c r="K619"/>
    </row>
    <row r="620" spans="1:11" x14ac:dyDescent="0.45">
      <c r="A620" s="83" t="s">
        <v>81</v>
      </c>
      <c r="B620" s="78" t="s">
        <v>1877</v>
      </c>
      <c r="C620" s="78" t="s">
        <v>2</v>
      </c>
      <c r="D620" s="79">
        <v>36</v>
      </c>
      <c r="E620" s="79">
        <v>20</v>
      </c>
      <c r="F620" s="80">
        <v>4</v>
      </c>
      <c r="G620" s="80">
        <v>16</v>
      </c>
      <c r="H620" s="68">
        <f t="array" ref="H620">INDEX('Нормативные затраты по МЗ'!$C$2:$C$132,MATCH(A620&amp;C620,'Нормативные затраты по МЗ'!$A$2:$A$132&amp;'Нормативные затраты по МЗ'!$B$2:$B$132,0))</f>
        <v>114.69</v>
      </c>
      <c r="I620" s="3">
        <f t="shared" si="18"/>
        <v>146803.20000000001</v>
      </c>
      <c r="J620" s="53">
        <f t="shared" si="19"/>
        <v>1280</v>
      </c>
      <c r="K620"/>
    </row>
    <row r="621" spans="1:11" x14ac:dyDescent="0.45">
      <c r="A621" s="83" t="s">
        <v>81</v>
      </c>
      <c r="B621" s="78" t="s">
        <v>1878</v>
      </c>
      <c r="C621" s="78" t="s">
        <v>2</v>
      </c>
      <c r="D621" s="79">
        <v>36</v>
      </c>
      <c r="E621" s="79">
        <v>16</v>
      </c>
      <c r="F621" s="80">
        <v>4</v>
      </c>
      <c r="G621" s="80">
        <v>14</v>
      </c>
      <c r="H621" s="68">
        <f t="array" ref="H621">INDEX('Нормативные затраты по МЗ'!$C$2:$C$132,MATCH(A621&amp;C621,'Нормативные затраты по МЗ'!$A$2:$A$132&amp;'Нормативные затраты по МЗ'!$B$2:$B$132,0))</f>
        <v>114.69</v>
      </c>
      <c r="I621" s="3">
        <f t="shared" si="18"/>
        <v>102762.24000000001</v>
      </c>
      <c r="J621" s="53">
        <f t="shared" si="19"/>
        <v>896</v>
      </c>
      <c r="K621"/>
    </row>
    <row r="622" spans="1:11" x14ac:dyDescent="0.45">
      <c r="A622" s="83" t="s">
        <v>81</v>
      </c>
      <c r="B622" s="78" t="s">
        <v>1879</v>
      </c>
      <c r="C622" s="78" t="s">
        <v>2</v>
      </c>
      <c r="D622" s="79">
        <v>36</v>
      </c>
      <c r="E622" s="79">
        <v>20</v>
      </c>
      <c r="F622" s="80">
        <v>6</v>
      </c>
      <c r="G622" s="80">
        <v>15</v>
      </c>
      <c r="H622" s="68">
        <f t="array" ref="H622">INDEX('Нормативные затраты по МЗ'!$C$2:$C$132,MATCH(A622&amp;C622,'Нормативные затраты по МЗ'!$A$2:$A$132&amp;'Нормативные затраты по МЗ'!$B$2:$B$132,0))</f>
        <v>114.69</v>
      </c>
      <c r="I622" s="3">
        <f t="shared" si="18"/>
        <v>206442</v>
      </c>
      <c r="J622" s="53">
        <f t="shared" si="19"/>
        <v>1800</v>
      </c>
      <c r="K622"/>
    </row>
    <row r="623" spans="1:11" x14ac:dyDescent="0.45">
      <c r="A623" s="83" t="s">
        <v>81</v>
      </c>
      <c r="B623" s="78" t="s">
        <v>1880</v>
      </c>
      <c r="C623" s="78" t="s">
        <v>2</v>
      </c>
      <c r="D623" s="79">
        <v>36</v>
      </c>
      <c r="E623" s="79">
        <v>16</v>
      </c>
      <c r="F623" s="80">
        <v>4</v>
      </c>
      <c r="G623" s="80">
        <v>14</v>
      </c>
      <c r="H623" s="68">
        <f t="array" ref="H623">INDEX('Нормативные затраты по МЗ'!$C$2:$C$132,MATCH(A623&amp;C623,'Нормативные затраты по МЗ'!$A$2:$A$132&amp;'Нормативные затраты по МЗ'!$B$2:$B$132,0))</f>
        <v>114.69</v>
      </c>
      <c r="I623" s="3">
        <f t="shared" si="18"/>
        <v>102762.24000000001</v>
      </c>
      <c r="J623" s="53">
        <f t="shared" si="19"/>
        <v>896</v>
      </c>
      <c r="K623"/>
    </row>
    <row r="624" spans="1:11" x14ac:dyDescent="0.45">
      <c r="A624" s="83" t="s">
        <v>81</v>
      </c>
      <c r="B624" s="78" t="s">
        <v>1881</v>
      </c>
      <c r="C624" s="78" t="s">
        <v>2</v>
      </c>
      <c r="D624" s="79">
        <v>36</v>
      </c>
      <c r="E624" s="79">
        <v>20</v>
      </c>
      <c r="F624" s="80">
        <v>6</v>
      </c>
      <c r="G624" s="80">
        <v>15</v>
      </c>
      <c r="H624" s="68">
        <f t="array" ref="H624">INDEX('Нормативные затраты по МЗ'!$C$2:$C$132,MATCH(A624&amp;C624,'Нормативные затраты по МЗ'!$A$2:$A$132&amp;'Нормативные затраты по МЗ'!$B$2:$B$132,0))</f>
        <v>114.69</v>
      </c>
      <c r="I624" s="3">
        <f t="shared" si="18"/>
        <v>206442</v>
      </c>
      <c r="J624" s="53">
        <f t="shared" si="19"/>
        <v>1800</v>
      </c>
      <c r="K624"/>
    </row>
    <row r="625" spans="1:11" x14ac:dyDescent="0.45">
      <c r="A625" s="83" t="s">
        <v>81</v>
      </c>
      <c r="B625" s="78" t="s">
        <v>1882</v>
      </c>
      <c r="C625" s="78" t="s">
        <v>2</v>
      </c>
      <c r="D625" s="79">
        <v>36</v>
      </c>
      <c r="E625" s="79">
        <v>16</v>
      </c>
      <c r="F625" s="80">
        <v>4</v>
      </c>
      <c r="G625" s="80">
        <v>14</v>
      </c>
      <c r="H625" s="68">
        <f t="array" ref="H625">INDEX('Нормативные затраты по МЗ'!$C$2:$C$132,MATCH(A625&amp;C625,'Нормативные затраты по МЗ'!$A$2:$A$132&amp;'Нормативные затраты по МЗ'!$B$2:$B$132,0))</f>
        <v>114.69</v>
      </c>
      <c r="I625" s="3">
        <f t="shared" si="18"/>
        <v>102762.24000000001</v>
      </c>
      <c r="J625" s="53">
        <f t="shared" si="19"/>
        <v>896</v>
      </c>
      <c r="K625"/>
    </row>
    <row r="626" spans="1:11" x14ac:dyDescent="0.45">
      <c r="A626" s="83" t="s">
        <v>81</v>
      </c>
      <c r="B626" s="78" t="s">
        <v>1883</v>
      </c>
      <c r="C626" s="78" t="s">
        <v>2</v>
      </c>
      <c r="D626" s="79">
        <v>36</v>
      </c>
      <c r="E626" s="79">
        <v>20</v>
      </c>
      <c r="F626" s="80">
        <v>6</v>
      </c>
      <c r="G626" s="80">
        <v>15</v>
      </c>
      <c r="H626" s="68">
        <f t="array" ref="H626">INDEX('Нормативные затраты по МЗ'!$C$2:$C$132,MATCH(A626&amp;C626,'Нормативные затраты по МЗ'!$A$2:$A$132&amp;'Нормативные затраты по МЗ'!$B$2:$B$132,0))</f>
        <v>114.69</v>
      </c>
      <c r="I626" s="3">
        <f t="shared" si="18"/>
        <v>206442</v>
      </c>
      <c r="J626" s="53">
        <f t="shared" si="19"/>
        <v>1800</v>
      </c>
      <c r="K626"/>
    </row>
    <row r="627" spans="1:11" x14ac:dyDescent="0.45">
      <c r="A627" s="83" t="s">
        <v>81</v>
      </c>
      <c r="B627" s="78" t="s">
        <v>1884</v>
      </c>
      <c r="C627" s="78" t="s">
        <v>2</v>
      </c>
      <c r="D627" s="79">
        <v>36</v>
      </c>
      <c r="E627" s="79">
        <v>16</v>
      </c>
      <c r="F627" s="80">
        <v>4</v>
      </c>
      <c r="G627" s="80">
        <v>14</v>
      </c>
      <c r="H627" s="68">
        <f t="array" ref="H627">INDEX('Нормативные затраты по МЗ'!$C$2:$C$132,MATCH(A627&amp;C627,'Нормативные затраты по МЗ'!$A$2:$A$132&amp;'Нормативные затраты по МЗ'!$B$2:$B$132,0))</f>
        <v>114.69</v>
      </c>
      <c r="I627" s="3">
        <f t="shared" si="18"/>
        <v>102762.24000000001</v>
      </c>
      <c r="J627" s="53">
        <f t="shared" si="19"/>
        <v>896</v>
      </c>
      <c r="K627"/>
    </row>
    <row r="628" spans="1:11" x14ac:dyDescent="0.45">
      <c r="A628" s="83" t="s">
        <v>81</v>
      </c>
      <c r="B628" s="78" t="s">
        <v>1885</v>
      </c>
      <c r="C628" s="78" t="s">
        <v>2</v>
      </c>
      <c r="D628" s="79">
        <v>36</v>
      </c>
      <c r="E628" s="79">
        <v>20</v>
      </c>
      <c r="F628" s="80">
        <v>6</v>
      </c>
      <c r="G628" s="80">
        <v>15</v>
      </c>
      <c r="H628" s="68">
        <f t="array" ref="H628">INDEX('Нормативные затраты по МЗ'!$C$2:$C$132,MATCH(A628&amp;C628,'Нормативные затраты по МЗ'!$A$2:$A$132&amp;'Нормативные затраты по МЗ'!$B$2:$B$132,0))</f>
        <v>114.69</v>
      </c>
      <c r="I628" s="3">
        <f t="shared" si="18"/>
        <v>206442</v>
      </c>
      <c r="J628" s="53">
        <f t="shared" si="19"/>
        <v>1800</v>
      </c>
      <c r="K628"/>
    </row>
    <row r="629" spans="1:11" x14ac:dyDescent="0.45">
      <c r="A629" s="83" t="s">
        <v>81</v>
      </c>
      <c r="B629" s="78" t="s">
        <v>1886</v>
      </c>
      <c r="C629" s="78" t="s">
        <v>2</v>
      </c>
      <c r="D629" s="79">
        <v>36</v>
      </c>
      <c r="E629" s="79">
        <v>16</v>
      </c>
      <c r="F629" s="80">
        <v>4</v>
      </c>
      <c r="G629" s="80">
        <v>14</v>
      </c>
      <c r="H629" s="68">
        <f t="array" ref="H629">INDEX('Нормативные затраты по МЗ'!$C$2:$C$132,MATCH(A629&amp;C629,'Нормативные затраты по МЗ'!$A$2:$A$132&amp;'Нормативные затраты по МЗ'!$B$2:$B$132,0))</f>
        <v>114.69</v>
      </c>
      <c r="I629" s="3">
        <f t="shared" si="18"/>
        <v>102762.24000000001</v>
      </c>
      <c r="J629" s="53">
        <f t="shared" si="19"/>
        <v>896</v>
      </c>
      <c r="K629"/>
    </row>
    <row r="630" spans="1:11" x14ac:dyDescent="0.45">
      <c r="A630" s="83" t="s">
        <v>81</v>
      </c>
      <c r="B630" s="78" t="s">
        <v>1887</v>
      </c>
      <c r="C630" s="78" t="s">
        <v>2</v>
      </c>
      <c r="D630" s="79">
        <v>36</v>
      </c>
      <c r="E630" s="79">
        <v>20</v>
      </c>
      <c r="F630" s="80">
        <v>6</v>
      </c>
      <c r="G630" s="80">
        <v>15</v>
      </c>
      <c r="H630" s="68">
        <f t="array" ref="H630">INDEX('Нормативные затраты по МЗ'!$C$2:$C$132,MATCH(A630&amp;C630,'Нормативные затраты по МЗ'!$A$2:$A$132&amp;'Нормативные затраты по МЗ'!$B$2:$B$132,0))</f>
        <v>114.69</v>
      </c>
      <c r="I630" s="3">
        <f t="shared" si="18"/>
        <v>206442</v>
      </c>
      <c r="J630" s="53">
        <f t="shared" si="19"/>
        <v>1800</v>
      </c>
      <c r="K630"/>
    </row>
    <row r="631" spans="1:11" x14ac:dyDescent="0.45">
      <c r="A631" s="83" t="s">
        <v>81</v>
      </c>
      <c r="B631" s="78" t="s">
        <v>1888</v>
      </c>
      <c r="C631" s="78" t="s">
        <v>2</v>
      </c>
      <c r="D631" s="79">
        <v>36</v>
      </c>
      <c r="E631" s="79">
        <v>16</v>
      </c>
      <c r="F631" s="80">
        <v>4</v>
      </c>
      <c r="G631" s="80">
        <v>14</v>
      </c>
      <c r="H631" s="68">
        <f t="array" ref="H631">INDEX('Нормативные затраты по МЗ'!$C$2:$C$132,MATCH(A631&amp;C631,'Нормативные затраты по МЗ'!$A$2:$A$132&amp;'Нормативные затраты по МЗ'!$B$2:$B$132,0))</f>
        <v>114.69</v>
      </c>
      <c r="I631" s="3">
        <f t="shared" si="18"/>
        <v>102762.24000000001</v>
      </c>
      <c r="J631" s="53">
        <f t="shared" si="19"/>
        <v>896</v>
      </c>
      <c r="K631"/>
    </row>
    <row r="632" spans="1:11" x14ac:dyDescent="0.45">
      <c r="A632" s="83" t="s">
        <v>81</v>
      </c>
      <c r="B632" s="78" t="s">
        <v>1889</v>
      </c>
      <c r="C632" s="78" t="s">
        <v>2</v>
      </c>
      <c r="D632" s="79">
        <v>36</v>
      </c>
      <c r="E632" s="79">
        <v>20</v>
      </c>
      <c r="F632" s="80">
        <v>6</v>
      </c>
      <c r="G632" s="80">
        <v>15</v>
      </c>
      <c r="H632" s="68">
        <f t="array" ref="H632">INDEX('Нормативные затраты по МЗ'!$C$2:$C$132,MATCH(A632&amp;C632,'Нормативные затраты по МЗ'!$A$2:$A$132&amp;'Нормативные затраты по МЗ'!$B$2:$B$132,0))</f>
        <v>114.69</v>
      </c>
      <c r="I632" s="3">
        <f t="shared" si="18"/>
        <v>206442</v>
      </c>
      <c r="J632" s="53">
        <f t="shared" si="19"/>
        <v>1800</v>
      </c>
      <c r="K632"/>
    </row>
    <row r="633" spans="1:11" x14ac:dyDescent="0.45">
      <c r="A633" s="83" t="s">
        <v>81</v>
      </c>
      <c r="B633" s="78" t="s">
        <v>1890</v>
      </c>
      <c r="C633" s="78" t="s">
        <v>2</v>
      </c>
      <c r="D633" s="79">
        <v>36</v>
      </c>
      <c r="E633" s="79">
        <v>16</v>
      </c>
      <c r="F633" s="80">
        <v>4</v>
      </c>
      <c r="G633" s="80">
        <v>14</v>
      </c>
      <c r="H633" s="68">
        <f t="array" ref="H633">INDEX('Нормативные затраты по МЗ'!$C$2:$C$132,MATCH(A633&amp;C633,'Нормативные затраты по МЗ'!$A$2:$A$132&amp;'Нормативные затраты по МЗ'!$B$2:$B$132,0))</f>
        <v>114.69</v>
      </c>
      <c r="I633" s="3">
        <f t="shared" si="18"/>
        <v>102762.24000000001</v>
      </c>
      <c r="J633" s="53">
        <f t="shared" si="19"/>
        <v>896</v>
      </c>
      <c r="K633"/>
    </row>
    <row r="634" spans="1:11" x14ac:dyDescent="0.45">
      <c r="A634" s="83" t="s">
        <v>81</v>
      </c>
      <c r="B634" s="78" t="s">
        <v>1891</v>
      </c>
      <c r="C634" s="78" t="s">
        <v>2</v>
      </c>
      <c r="D634" s="79">
        <v>36</v>
      </c>
      <c r="E634" s="79">
        <v>20</v>
      </c>
      <c r="F634" s="80">
        <v>4</v>
      </c>
      <c r="G634" s="80">
        <v>12</v>
      </c>
      <c r="H634" s="68">
        <f t="array" ref="H634">INDEX('Нормативные затраты по МЗ'!$C$2:$C$132,MATCH(A634&amp;C634,'Нормативные затраты по МЗ'!$A$2:$A$132&amp;'Нормативные затраты по МЗ'!$B$2:$B$132,0))</f>
        <v>114.69</v>
      </c>
      <c r="I634" s="3">
        <f t="shared" si="18"/>
        <v>110102.39999999999</v>
      </c>
      <c r="J634" s="53">
        <f t="shared" si="19"/>
        <v>960</v>
      </c>
      <c r="K634"/>
    </row>
    <row r="635" spans="1:11" x14ac:dyDescent="0.45">
      <c r="A635" s="83" t="s">
        <v>81</v>
      </c>
      <c r="B635" s="78" t="s">
        <v>1892</v>
      </c>
      <c r="C635" s="78" t="s">
        <v>2</v>
      </c>
      <c r="D635" s="79">
        <v>36</v>
      </c>
      <c r="E635" s="79">
        <v>16</v>
      </c>
      <c r="F635" s="80">
        <v>4</v>
      </c>
      <c r="G635" s="80">
        <v>14</v>
      </c>
      <c r="H635" s="68">
        <f t="array" ref="H635">INDEX('Нормативные затраты по МЗ'!$C$2:$C$132,MATCH(A635&amp;C635,'Нормативные затраты по МЗ'!$A$2:$A$132&amp;'Нормативные затраты по МЗ'!$B$2:$B$132,0))</f>
        <v>114.69</v>
      </c>
      <c r="I635" s="3">
        <f t="shared" si="18"/>
        <v>102762.24000000001</v>
      </c>
      <c r="J635" s="53">
        <f t="shared" si="19"/>
        <v>896</v>
      </c>
      <c r="K635"/>
    </row>
    <row r="636" spans="1:11" x14ac:dyDescent="0.45">
      <c r="A636" s="83" t="s">
        <v>81</v>
      </c>
      <c r="B636" s="78" t="s">
        <v>1893</v>
      </c>
      <c r="C636" s="78" t="s">
        <v>2</v>
      </c>
      <c r="D636" s="79">
        <v>36</v>
      </c>
      <c r="E636" s="79">
        <v>20</v>
      </c>
      <c r="F636" s="80">
        <v>4</v>
      </c>
      <c r="G636" s="80">
        <v>12</v>
      </c>
      <c r="H636" s="68">
        <f t="array" ref="H636">INDEX('Нормативные затраты по МЗ'!$C$2:$C$132,MATCH(A636&amp;C636,'Нормативные затраты по МЗ'!$A$2:$A$132&amp;'Нормативные затраты по МЗ'!$B$2:$B$132,0))</f>
        <v>114.69</v>
      </c>
      <c r="I636" s="3">
        <f t="shared" si="18"/>
        <v>110102.39999999999</v>
      </c>
      <c r="J636" s="53">
        <f t="shared" si="19"/>
        <v>960</v>
      </c>
      <c r="K636"/>
    </row>
    <row r="637" spans="1:11" x14ac:dyDescent="0.45">
      <c r="A637" s="83" t="s">
        <v>81</v>
      </c>
      <c r="B637" s="78" t="s">
        <v>1894</v>
      </c>
      <c r="C637" s="78" t="s">
        <v>2</v>
      </c>
      <c r="D637" s="79">
        <v>36</v>
      </c>
      <c r="E637" s="79">
        <v>16</v>
      </c>
      <c r="F637" s="80">
        <v>4</v>
      </c>
      <c r="G637" s="80">
        <v>14</v>
      </c>
      <c r="H637" s="68">
        <f t="array" ref="H637">INDEX('Нормативные затраты по МЗ'!$C$2:$C$132,MATCH(A637&amp;C637,'Нормативные затраты по МЗ'!$A$2:$A$132&amp;'Нормативные затраты по МЗ'!$B$2:$B$132,0))</f>
        <v>114.69</v>
      </c>
      <c r="I637" s="3">
        <f t="shared" si="18"/>
        <v>102762.24000000001</v>
      </c>
      <c r="J637" s="53">
        <f t="shared" si="19"/>
        <v>896</v>
      </c>
      <c r="K637"/>
    </row>
    <row r="638" spans="1:11" x14ac:dyDescent="0.45">
      <c r="A638" s="83" t="s">
        <v>81</v>
      </c>
      <c r="B638" s="78" t="s">
        <v>1895</v>
      </c>
      <c r="C638" s="78" t="s">
        <v>1</v>
      </c>
      <c r="D638" s="79">
        <v>36</v>
      </c>
      <c r="E638" s="79">
        <v>20</v>
      </c>
      <c r="F638" s="80">
        <v>4</v>
      </c>
      <c r="G638" s="80">
        <v>15</v>
      </c>
      <c r="H638" s="68">
        <f t="array" ref="H638">INDEX('Нормативные затраты по МЗ'!$C$2:$C$132,MATCH(A638&amp;C638,'Нормативные затраты по МЗ'!$A$2:$A$132&amp;'Нормативные затраты по МЗ'!$B$2:$B$132,0))</f>
        <v>114.69</v>
      </c>
      <c r="I638" s="3">
        <f t="shared" si="18"/>
        <v>137628</v>
      </c>
      <c r="J638" s="53">
        <f t="shared" si="19"/>
        <v>1200</v>
      </c>
      <c r="K638"/>
    </row>
    <row r="639" spans="1:11" x14ac:dyDescent="0.45">
      <c r="A639" s="83" t="s">
        <v>81</v>
      </c>
      <c r="B639" s="78" t="s">
        <v>1896</v>
      </c>
      <c r="C639" s="78" t="s">
        <v>2</v>
      </c>
      <c r="D639" s="79">
        <v>36</v>
      </c>
      <c r="E639" s="79">
        <v>16</v>
      </c>
      <c r="F639" s="80">
        <v>4</v>
      </c>
      <c r="G639" s="80">
        <v>14</v>
      </c>
      <c r="H639" s="68">
        <f t="array" ref="H639">INDEX('Нормативные затраты по МЗ'!$C$2:$C$132,MATCH(A639&amp;C639,'Нормативные затраты по МЗ'!$A$2:$A$132&amp;'Нормативные затраты по МЗ'!$B$2:$B$132,0))</f>
        <v>114.69</v>
      </c>
      <c r="I639" s="3">
        <f t="shared" si="18"/>
        <v>102762.24000000001</v>
      </c>
      <c r="J639" s="53">
        <f t="shared" si="19"/>
        <v>896</v>
      </c>
      <c r="K639"/>
    </row>
    <row r="640" spans="1:11" x14ac:dyDescent="0.45">
      <c r="A640" s="83" t="s">
        <v>81</v>
      </c>
      <c r="B640" s="78" t="s">
        <v>1897</v>
      </c>
      <c r="C640" s="78" t="s">
        <v>1</v>
      </c>
      <c r="D640" s="79">
        <v>36</v>
      </c>
      <c r="E640" s="79">
        <v>20</v>
      </c>
      <c r="F640" s="80">
        <v>4</v>
      </c>
      <c r="G640" s="80">
        <v>15</v>
      </c>
      <c r="H640" s="68">
        <f t="array" ref="H640">INDEX('Нормативные затраты по МЗ'!$C$2:$C$132,MATCH(A640&amp;C640,'Нормативные затраты по МЗ'!$A$2:$A$132&amp;'Нормативные затраты по МЗ'!$B$2:$B$132,0))</f>
        <v>114.69</v>
      </c>
      <c r="I640" s="3">
        <f t="shared" si="18"/>
        <v>137628</v>
      </c>
      <c r="J640" s="53">
        <f t="shared" si="19"/>
        <v>1200</v>
      </c>
      <c r="K640"/>
    </row>
    <row r="641" spans="1:11" x14ac:dyDescent="0.45">
      <c r="A641" s="83" t="s">
        <v>81</v>
      </c>
      <c r="B641" s="78" t="s">
        <v>1898</v>
      </c>
      <c r="C641" s="78" t="s">
        <v>2</v>
      </c>
      <c r="D641" s="79">
        <v>36</v>
      </c>
      <c r="E641" s="79">
        <v>16</v>
      </c>
      <c r="F641" s="80">
        <v>4</v>
      </c>
      <c r="G641" s="80">
        <v>14</v>
      </c>
      <c r="H641" s="68">
        <f t="array" ref="H641">INDEX('Нормативные затраты по МЗ'!$C$2:$C$132,MATCH(A641&amp;C641,'Нормативные затраты по МЗ'!$A$2:$A$132&amp;'Нормативные затраты по МЗ'!$B$2:$B$132,0))</f>
        <v>114.69</v>
      </c>
      <c r="I641" s="3">
        <f t="shared" si="18"/>
        <v>102762.24000000001</v>
      </c>
      <c r="J641" s="53">
        <f t="shared" si="19"/>
        <v>896</v>
      </c>
      <c r="K641"/>
    </row>
    <row r="642" spans="1:11" x14ac:dyDescent="0.45">
      <c r="A642" s="83" t="s">
        <v>81</v>
      </c>
      <c r="B642" s="78" t="s">
        <v>1899</v>
      </c>
      <c r="C642" s="78" t="s">
        <v>1</v>
      </c>
      <c r="D642" s="79">
        <v>36</v>
      </c>
      <c r="E642" s="79">
        <v>20</v>
      </c>
      <c r="F642" s="80">
        <v>4</v>
      </c>
      <c r="G642" s="80">
        <v>15</v>
      </c>
      <c r="H642" s="68">
        <f t="array" ref="H642">INDEX('Нормативные затраты по МЗ'!$C$2:$C$132,MATCH(A642&amp;C642,'Нормативные затраты по МЗ'!$A$2:$A$132&amp;'Нормативные затраты по МЗ'!$B$2:$B$132,0))</f>
        <v>114.69</v>
      </c>
      <c r="I642" s="3">
        <f t="shared" ref="I642:I705" si="20">E642*F642*G642*H642</f>
        <v>137628</v>
      </c>
      <c r="J642" s="53">
        <f t="shared" ref="J642:J705" si="21">E642*F642*G642</f>
        <v>1200</v>
      </c>
      <c r="K642"/>
    </row>
    <row r="643" spans="1:11" x14ac:dyDescent="0.45">
      <c r="A643" s="83" t="s">
        <v>81</v>
      </c>
      <c r="B643" s="78" t="s">
        <v>1900</v>
      </c>
      <c r="C643" s="78" t="s">
        <v>2</v>
      </c>
      <c r="D643" s="79">
        <v>36</v>
      </c>
      <c r="E643" s="79">
        <v>16</v>
      </c>
      <c r="F643" s="80">
        <v>4</v>
      </c>
      <c r="G643" s="80">
        <v>14</v>
      </c>
      <c r="H643" s="68">
        <f t="array" ref="H643">INDEX('Нормативные затраты по МЗ'!$C$2:$C$132,MATCH(A643&amp;C643,'Нормативные затраты по МЗ'!$A$2:$A$132&amp;'Нормативные затраты по МЗ'!$B$2:$B$132,0))</f>
        <v>114.69</v>
      </c>
      <c r="I643" s="3">
        <f t="shared" si="20"/>
        <v>102762.24000000001</v>
      </c>
      <c r="J643" s="53">
        <f t="shared" si="21"/>
        <v>896</v>
      </c>
      <c r="K643"/>
    </row>
    <row r="644" spans="1:11" x14ac:dyDescent="0.45">
      <c r="A644" s="83" t="s">
        <v>81</v>
      </c>
      <c r="B644" s="78" t="s">
        <v>1901</v>
      </c>
      <c r="C644" s="78" t="s">
        <v>1</v>
      </c>
      <c r="D644" s="79">
        <v>36</v>
      </c>
      <c r="E644" s="79">
        <v>20</v>
      </c>
      <c r="F644" s="80">
        <v>6</v>
      </c>
      <c r="G644" s="80">
        <v>15</v>
      </c>
      <c r="H644" s="68">
        <f t="array" ref="H644">INDEX('Нормативные затраты по МЗ'!$C$2:$C$132,MATCH(A644&amp;C644,'Нормативные затраты по МЗ'!$A$2:$A$132&amp;'Нормативные затраты по МЗ'!$B$2:$B$132,0))</f>
        <v>114.69</v>
      </c>
      <c r="I644" s="3">
        <f t="shared" si="20"/>
        <v>206442</v>
      </c>
      <c r="J644" s="53">
        <f t="shared" si="21"/>
        <v>1800</v>
      </c>
      <c r="K644"/>
    </row>
    <row r="645" spans="1:11" x14ac:dyDescent="0.45">
      <c r="A645" s="83" t="s">
        <v>81</v>
      </c>
      <c r="B645" s="78" t="s">
        <v>1902</v>
      </c>
      <c r="C645" s="78" t="s">
        <v>2</v>
      </c>
      <c r="D645" s="79">
        <v>36</v>
      </c>
      <c r="E645" s="79">
        <v>16</v>
      </c>
      <c r="F645" s="80">
        <v>4</v>
      </c>
      <c r="G645" s="80">
        <v>14</v>
      </c>
      <c r="H645" s="68">
        <f t="array" ref="H645">INDEX('Нормативные затраты по МЗ'!$C$2:$C$132,MATCH(A645&amp;C645,'Нормативные затраты по МЗ'!$A$2:$A$132&amp;'Нормативные затраты по МЗ'!$B$2:$B$132,0))</f>
        <v>114.69</v>
      </c>
      <c r="I645" s="3">
        <f t="shared" si="20"/>
        <v>102762.24000000001</v>
      </c>
      <c r="J645" s="53">
        <f t="shared" si="21"/>
        <v>896</v>
      </c>
      <c r="K645"/>
    </row>
    <row r="646" spans="1:11" x14ac:dyDescent="0.45">
      <c r="A646" s="83" t="s">
        <v>81</v>
      </c>
      <c r="B646" s="78" t="s">
        <v>1903</v>
      </c>
      <c r="C646" s="78" t="s">
        <v>1</v>
      </c>
      <c r="D646" s="79">
        <v>36</v>
      </c>
      <c r="E646" s="79">
        <v>20</v>
      </c>
      <c r="F646" s="80">
        <v>4</v>
      </c>
      <c r="G646" s="80">
        <v>15</v>
      </c>
      <c r="H646" s="68">
        <f t="array" ref="H646">INDEX('Нормативные затраты по МЗ'!$C$2:$C$132,MATCH(A646&amp;C646,'Нормативные затраты по МЗ'!$A$2:$A$132&amp;'Нормативные затраты по МЗ'!$B$2:$B$132,0))</f>
        <v>114.69</v>
      </c>
      <c r="I646" s="3">
        <f t="shared" si="20"/>
        <v>137628</v>
      </c>
      <c r="J646" s="53">
        <f t="shared" si="21"/>
        <v>1200</v>
      </c>
      <c r="K646"/>
    </row>
    <row r="647" spans="1:11" x14ac:dyDescent="0.45">
      <c r="A647" s="83" t="s">
        <v>81</v>
      </c>
      <c r="B647" s="78" t="s">
        <v>1904</v>
      </c>
      <c r="C647" s="78" t="s">
        <v>2</v>
      </c>
      <c r="D647" s="79">
        <v>36</v>
      </c>
      <c r="E647" s="79">
        <v>16</v>
      </c>
      <c r="F647" s="80">
        <v>6</v>
      </c>
      <c r="G647" s="80">
        <v>13</v>
      </c>
      <c r="H647" s="68">
        <f t="array" ref="H647">INDEX('Нормативные затраты по МЗ'!$C$2:$C$132,MATCH(A647&amp;C647,'Нормативные затраты по МЗ'!$A$2:$A$132&amp;'Нормативные затраты по МЗ'!$B$2:$B$132,0))</f>
        <v>114.69</v>
      </c>
      <c r="I647" s="3">
        <f t="shared" si="20"/>
        <v>143133.12</v>
      </c>
      <c r="J647" s="53">
        <f t="shared" si="21"/>
        <v>1248</v>
      </c>
      <c r="K647"/>
    </row>
    <row r="648" spans="1:11" x14ac:dyDescent="0.45">
      <c r="A648" s="83" t="s">
        <v>81</v>
      </c>
      <c r="B648" s="78" t="s">
        <v>1905</v>
      </c>
      <c r="C648" s="78" t="s">
        <v>1</v>
      </c>
      <c r="D648" s="79">
        <v>36</v>
      </c>
      <c r="E648" s="79">
        <v>20</v>
      </c>
      <c r="F648" s="80">
        <v>6</v>
      </c>
      <c r="G648" s="80">
        <v>15</v>
      </c>
      <c r="H648" s="68">
        <f t="array" ref="H648">INDEX('Нормативные затраты по МЗ'!$C$2:$C$132,MATCH(A648&amp;C648,'Нормативные затраты по МЗ'!$A$2:$A$132&amp;'Нормативные затраты по МЗ'!$B$2:$B$132,0))</f>
        <v>114.69</v>
      </c>
      <c r="I648" s="3">
        <f t="shared" si="20"/>
        <v>206442</v>
      </c>
      <c r="J648" s="53">
        <f t="shared" si="21"/>
        <v>1800</v>
      </c>
      <c r="K648"/>
    </row>
    <row r="649" spans="1:11" x14ac:dyDescent="0.45">
      <c r="A649" s="83" t="s">
        <v>81</v>
      </c>
      <c r="B649" s="78" t="s">
        <v>1906</v>
      </c>
      <c r="C649" s="78" t="s">
        <v>2</v>
      </c>
      <c r="D649" s="79">
        <v>36</v>
      </c>
      <c r="E649" s="79">
        <v>16</v>
      </c>
      <c r="F649" s="80">
        <v>6</v>
      </c>
      <c r="G649" s="80">
        <v>13</v>
      </c>
      <c r="H649" s="68">
        <f t="array" ref="H649">INDEX('Нормативные затраты по МЗ'!$C$2:$C$132,MATCH(A649&amp;C649,'Нормативные затраты по МЗ'!$A$2:$A$132&amp;'Нормативные затраты по МЗ'!$B$2:$B$132,0))</f>
        <v>114.69</v>
      </c>
      <c r="I649" s="3">
        <f t="shared" si="20"/>
        <v>143133.12</v>
      </c>
      <c r="J649" s="53">
        <f t="shared" si="21"/>
        <v>1248</v>
      </c>
      <c r="K649"/>
    </row>
    <row r="650" spans="1:11" x14ac:dyDescent="0.45">
      <c r="A650" s="83" t="s">
        <v>81</v>
      </c>
      <c r="B650" s="78" t="s">
        <v>1907</v>
      </c>
      <c r="C650" s="78" t="s">
        <v>1</v>
      </c>
      <c r="D650" s="79">
        <v>36</v>
      </c>
      <c r="E650" s="79">
        <v>20</v>
      </c>
      <c r="F650" s="80">
        <v>6</v>
      </c>
      <c r="G650" s="80">
        <v>15</v>
      </c>
      <c r="H650" s="68">
        <f t="array" ref="H650">INDEX('Нормативные затраты по МЗ'!$C$2:$C$132,MATCH(A650&amp;C650,'Нормативные затраты по МЗ'!$A$2:$A$132&amp;'Нормативные затраты по МЗ'!$B$2:$B$132,0))</f>
        <v>114.69</v>
      </c>
      <c r="I650" s="3">
        <f t="shared" si="20"/>
        <v>206442</v>
      </c>
      <c r="J650" s="53">
        <f t="shared" si="21"/>
        <v>1800</v>
      </c>
      <c r="K650"/>
    </row>
    <row r="651" spans="1:11" x14ac:dyDescent="0.45">
      <c r="A651" s="83" t="s">
        <v>81</v>
      </c>
      <c r="B651" s="78" t="s">
        <v>1908</v>
      </c>
      <c r="C651" s="78" t="s">
        <v>2</v>
      </c>
      <c r="D651" s="79">
        <v>36</v>
      </c>
      <c r="E651" s="79">
        <v>16</v>
      </c>
      <c r="F651" s="80">
        <v>6</v>
      </c>
      <c r="G651" s="80">
        <v>13</v>
      </c>
      <c r="H651" s="68">
        <f t="array" ref="H651">INDEX('Нормативные затраты по МЗ'!$C$2:$C$132,MATCH(A651&amp;C651,'Нормативные затраты по МЗ'!$A$2:$A$132&amp;'Нормативные затраты по МЗ'!$B$2:$B$132,0))</f>
        <v>114.69</v>
      </c>
      <c r="I651" s="3">
        <f t="shared" si="20"/>
        <v>143133.12</v>
      </c>
      <c r="J651" s="53">
        <f t="shared" si="21"/>
        <v>1248</v>
      </c>
      <c r="K651"/>
    </row>
    <row r="652" spans="1:11" x14ac:dyDescent="0.45">
      <c r="A652" s="83" t="s">
        <v>81</v>
      </c>
      <c r="B652" s="78" t="s">
        <v>1909</v>
      </c>
      <c r="C652" s="78" t="s">
        <v>1</v>
      </c>
      <c r="D652" s="79">
        <v>36</v>
      </c>
      <c r="E652" s="79">
        <v>20</v>
      </c>
      <c r="F652" s="80">
        <v>4</v>
      </c>
      <c r="G652" s="80">
        <v>16</v>
      </c>
      <c r="H652" s="68">
        <f t="array" ref="H652">INDEX('Нормативные затраты по МЗ'!$C$2:$C$132,MATCH(A652&amp;C652,'Нормативные затраты по МЗ'!$A$2:$A$132&amp;'Нормативные затраты по МЗ'!$B$2:$B$132,0))</f>
        <v>114.69</v>
      </c>
      <c r="I652" s="3">
        <f t="shared" si="20"/>
        <v>146803.20000000001</v>
      </c>
      <c r="J652" s="53">
        <f t="shared" si="21"/>
        <v>1280</v>
      </c>
      <c r="K652"/>
    </row>
    <row r="653" spans="1:11" x14ac:dyDescent="0.45">
      <c r="A653" s="83" t="s">
        <v>81</v>
      </c>
      <c r="B653" s="78" t="s">
        <v>1910</v>
      </c>
      <c r="C653" s="78" t="s">
        <v>2</v>
      </c>
      <c r="D653" s="79">
        <v>36</v>
      </c>
      <c r="E653" s="79">
        <v>16</v>
      </c>
      <c r="F653" s="80">
        <v>6</v>
      </c>
      <c r="G653" s="80">
        <v>10</v>
      </c>
      <c r="H653" s="68">
        <f t="array" ref="H653">INDEX('Нормативные затраты по МЗ'!$C$2:$C$132,MATCH(A653&amp;C653,'Нормативные затраты по МЗ'!$A$2:$A$132&amp;'Нормативные затраты по МЗ'!$B$2:$B$132,0))</f>
        <v>114.69</v>
      </c>
      <c r="I653" s="3">
        <f t="shared" si="20"/>
        <v>110102.39999999999</v>
      </c>
      <c r="J653" s="53">
        <f t="shared" si="21"/>
        <v>960</v>
      </c>
      <c r="K653"/>
    </row>
    <row r="654" spans="1:11" x14ac:dyDescent="0.45">
      <c r="A654" s="83" t="s">
        <v>81</v>
      </c>
      <c r="B654" s="78" t="s">
        <v>1911</v>
      </c>
      <c r="C654" s="78" t="s">
        <v>1</v>
      </c>
      <c r="D654" s="79">
        <v>36</v>
      </c>
      <c r="E654" s="79">
        <v>20</v>
      </c>
      <c r="F654" s="80">
        <v>4</v>
      </c>
      <c r="G654" s="80">
        <v>15</v>
      </c>
      <c r="H654" s="68">
        <f t="array" ref="H654">INDEX('Нормативные затраты по МЗ'!$C$2:$C$132,MATCH(A654&amp;C654,'Нормативные затраты по МЗ'!$A$2:$A$132&amp;'Нормативные затраты по МЗ'!$B$2:$B$132,0))</f>
        <v>114.69</v>
      </c>
      <c r="I654" s="3">
        <f t="shared" si="20"/>
        <v>137628</v>
      </c>
      <c r="J654" s="53">
        <f t="shared" si="21"/>
        <v>1200</v>
      </c>
      <c r="K654"/>
    </row>
    <row r="655" spans="1:11" x14ac:dyDescent="0.45">
      <c r="A655" s="83" t="s">
        <v>81</v>
      </c>
      <c r="B655" s="78" t="s">
        <v>1912</v>
      </c>
      <c r="C655" s="78" t="s">
        <v>2</v>
      </c>
      <c r="D655" s="79">
        <v>36</v>
      </c>
      <c r="E655" s="79">
        <v>16</v>
      </c>
      <c r="F655" s="80">
        <v>6</v>
      </c>
      <c r="G655" s="80">
        <v>10</v>
      </c>
      <c r="H655" s="68">
        <f t="array" ref="H655">INDEX('Нормативные затраты по МЗ'!$C$2:$C$132,MATCH(A655&amp;C655,'Нормативные затраты по МЗ'!$A$2:$A$132&amp;'Нормативные затраты по МЗ'!$B$2:$B$132,0))</f>
        <v>114.69</v>
      </c>
      <c r="I655" s="3">
        <f t="shared" si="20"/>
        <v>110102.39999999999</v>
      </c>
      <c r="J655" s="53">
        <f t="shared" si="21"/>
        <v>960</v>
      </c>
      <c r="K655"/>
    </row>
    <row r="656" spans="1:11" x14ac:dyDescent="0.45">
      <c r="A656" s="83" t="s">
        <v>81</v>
      </c>
      <c r="B656" s="78" t="s">
        <v>1913</v>
      </c>
      <c r="C656" s="78" t="s">
        <v>1</v>
      </c>
      <c r="D656" s="79">
        <v>36</v>
      </c>
      <c r="E656" s="79">
        <v>20</v>
      </c>
      <c r="F656" s="80">
        <v>4</v>
      </c>
      <c r="G656" s="80">
        <v>15</v>
      </c>
      <c r="H656" s="68">
        <f t="array" ref="H656">INDEX('Нормативные затраты по МЗ'!$C$2:$C$132,MATCH(A656&amp;C656,'Нормативные затраты по МЗ'!$A$2:$A$132&amp;'Нормативные затраты по МЗ'!$B$2:$B$132,0))</f>
        <v>114.69</v>
      </c>
      <c r="I656" s="3">
        <f t="shared" si="20"/>
        <v>137628</v>
      </c>
      <c r="J656" s="53">
        <f t="shared" si="21"/>
        <v>1200</v>
      </c>
      <c r="K656"/>
    </row>
    <row r="657" spans="1:11" x14ac:dyDescent="0.45">
      <c r="A657" s="83" t="s">
        <v>81</v>
      </c>
      <c r="B657" s="78" t="s">
        <v>1914</v>
      </c>
      <c r="C657" s="78" t="s">
        <v>2</v>
      </c>
      <c r="D657" s="79">
        <v>36</v>
      </c>
      <c r="E657" s="79">
        <v>16</v>
      </c>
      <c r="F657" s="80">
        <v>6</v>
      </c>
      <c r="G657" s="80">
        <v>10</v>
      </c>
      <c r="H657" s="68">
        <f t="array" ref="H657">INDEX('Нормативные затраты по МЗ'!$C$2:$C$132,MATCH(A657&amp;C657,'Нормативные затраты по МЗ'!$A$2:$A$132&amp;'Нормативные затраты по МЗ'!$B$2:$B$132,0))</f>
        <v>114.69</v>
      </c>
      <c r="I657" s="3">
        <f t="shared" si="20"/>
        <v>110102.39999999999</v>
      </c>
      <c r="J657" s="53">
        <f t="shared" si="21"/>
        <v>960</v>
      </c>
      <c r="K657"/>
    </row>
    <row r="658" spans="1:11" x14ac:dyDescent="0.45">
      <c r="A658" s="83" t="s">
        <v>81</v>
      </c>
      <c r="B658" s="78" t="s">
        <v>1915</v>
      </c>
      <c r="C658" s="78" t="s">
        <v>1</v>
      </c>
      <c r="D658" s="79">
        <v>36</v>
      </c>
      <c r="E658" s="79">
        <v>20</v>
      </c>
      <c r="F658" s="80">
        <v>4</v>
      </c>
      <c r="G658" s="80">
        <v>15</v>
      </c>
      <c r="H658" s="68">
        <f t="array" ref="H658">INDEX('Нормативные затраты по МЗ'!$C$2:$C$132,MATCH(A658&amp;C658,'Нормативные затраты по МЗ'!$A$2:$A$132&amp;'Нормативные затраты по МЗ'!$B$2:$B$132,0))</f>
        <v>114.69</v>
      </c>
      <c r="I658" s="3">
        <f t="shared" si="20"/>
        <v>137628</v>
      </c>
      <c r="J658" s="53">
        <f t="shared" si="21"/>
        <v>1200</v>
      </c>
      <c r="K658"/>
    </row>
    <row r="659" spans="1:11" x14ac:dyDescent="0.45">
      <c r="A659" s="83" t="s">
        <v>81</v>
      </c>
      <c r="B659" s="78" t="s">
        <v>1916</v>
      </c>
      <c r="C659" s="78" t="s">
        <v>2</v>
      </c>
      <c r="D659" s="79">
        <v>36</v>
      </c>
      <c r="E659" s="79">
        <v>16</v>
      </c>
      <c r="F659" s="80">
        <v>6</v>
      </c>
      <c r="G659" s="80">
        <v>13</v>
      </c>
      <c r="H659" s="68">
        <f t="array" ref="H659">INDEX('Нормативные затраты по МЗ'!$C$2:$C$132,MATCH(A659&amp;C659,'Нормативные затраты по МЗ'!$A$2:$A$132&amp;'Нормативные затраты по МЗ'!$B$2:$B$132,0))</f>
        <v>114.69</v>
      </c>
      <c r="I659" s="3">
        <f t="shared" si="20"/>
        <v>143133.12</v>
      </c>
      <c r="J659" s="53">
        <f t="shared" si="21"/>
        <v>1248</v>
      </c>
      <c r="K659"/>
    </row>
    <row r="660" spans="1:11" x14ac:dyDescent="0.45">
      <c r="A660" s="83" t="s">
        <v>81</v>
      </c>
      <c r="B660" s="78" t="s">
        <v>1917</v>
      </c>
      <c r="C660" s="78" t="s">
        <v>1</v>
      </c>
      <c r="D660" s="79">
        <v>36</v>
      </c>
      <c r="E660" s="79">
        <v>20</v>
      </c>
      <c r="F660" s="80">
        <v>6</v>
      </c>
      <c r="G660" s="80">
        <v>15</v>
      </c>
      <c r="H660" s="68">
        <f t="array" ref="H660">INDEX('Нормативные затраты по МЗ'!$C$2:$C$132,MATCH(A660&amp;C660,'Нормативные затраты по МЗ'!$A$2:$A$132&amp;'Нормативные затраты по МЗ'!$B$2:$B$132,0))</f>
        <v>114.69</v>
      </c>
      <c r="I660" s="3">
        <f t="shared" si="20"/>
        <v>206442</v>
      </c>
      <c r="J660" s="53">
        <f t="shared" si="21"/>
        <v>1800</v>
      </c>
      <c r="K660"/>
    </row>
    <row r="661" spans="1:11" x14ac:dyDescent="0.45">
      <c r="A661" s="83" t="s">
        <v>81</v>
      </c>
      <c r="B661" s="78" t="s">
        <v>1918</v>
      </c>
      <c r="C661" s="78" t="s">
        <v>2</v>
      </c>
      <c r="D661" s="79">
        <v>36</v>
      </c>
      <c r="E661" s="79">
        <v>16</v>
      </c>
      <c r="F661" s="80">
        <v>6</v>
      </c>
      <c r="G661" s="80">
        <v>13</v>
      </c>
      <c r="H661" s="68">
        <f t="array" ref="H661">INDEX('Нормативные затраты по МЗ'!$C$2:$C$132,MATCH(A661&amp;C661,'Нормативные затраты по МЗ'!$A$2:$A$132&amp;'Нормативные затраты по МЗ'!$B$2:$B$132,0))</f>
        <v>114.69</v>
      </c>
      <c r="I661" s="3">
        <f t="shared" si="20"/>
        <v>143133.12</v>
      </c>
      <c r="J661" s="53">
        <f t="shared" si="21"/>
        <v>1248</v>
      </c>
      <c r="K661"/>
    </row>
    <row r="662" spans="1:11" x14ac:dyDescent="0.45">
      <c r="A662" s="83" t="s">
        <v>81</v>
      </c>
      <c r="B662" s="78" t="s">
        <v>1919</v>
      </c>
      <c r="C662" s="78" t="s">
        <v>1</v>
      </c>
      <c r="D662" s="79">
        <v>36</v>
      </c>
      <c r="E662" s="79">
        <v>20</v>
      </c>
      <c r="F662" s="80">
        <v>4</v>
      </c>
      <c r="G662" s="80">
        <v>15</v>
      </c>
      <c r="H662" s="68">
        <f t="array" ref="H662">INDEX('Нормативные затраты по МЗ'!$C$2:$C$132,MATCH(A662&amp;C662,'Нормативные затраты по МЗ'!$A$2:$A$132&amp;'Нормативные затраты по МЗ'!$B$2:$B$132,0))</f>
        <v>114.69</v>
      </c>
      <c r="I662" s="3">
        <f t="shared" si="20"/>
        <v>137628</v>
      </c>
      <c r="J662" s="53">
        <f t="shared" si="21"/>
        <v>1200</v>
      </c>
      <c r="K662"/>
    </row>
    <row r="663" spans="1:11" x14ac:dyDescent="0.45">
      <c r="A663" s="83" t="s">
        <v>81</v>
      </c>
      <c r="B663" s="78" t="s">
        <v>1920</v>
      </c>
      <c r="C663" s="78" t="s">
        <v>2</v>
      </c>
      <c r="D663" s="79">
        <v>36</v>
      </c>
      <c r="E663" s="79">
        <v>16</v>
      </c>
      <c r="F663" s="80">
        <v>6</v>
      </c>
      <c r="G663" s="80">
        <v>13</v>
      </c>
      <c r="H663" s="68">
        <f t="array" ref="H663">INDEX('Нормативные затраты по МЗ'!$C$2:$C$132,MATCH(A663&amp;C663,'Нормативные затраты по МЗ'!$A$2:$A$132&amp;'Нормативные затраты по МЗ'!$B$2:$B$132,0))</f>
        <v>114.69</v>
      </c>
      <c r="I663" s="3">
        <f t="shared" si="20"/>
        <v>143133.12</v>
      </c>
      <c r="J663" s="53">
        <f t="shared" si="21"/>
        <v>1248</v>
      </c>
      <c r="K663"/>
    </row>
    <row r="664" spans="1:11" x14ac:dyDescent="0.45">
      <c r="A664" s="83" t="s">
        <v>81</v>
      </c>
      <c r="B664" s="78" t="s">
        <v>1921</v>
      </c>
      <c r="C664" s="78" t="s">
        <v>1</v>
      </c>
      <c r="D664" s="79">
        <v>36</v>
      </c>
      <c r="E664" s="79">
        <v>20</v>
      </c>
      <c r="F664" s="80">
        <v>4</v>
      </c>
      <c r="G664" s="80">
        <v>10</v>
      </c>
      <c r="H664" s="68">
        <f t="array" ref="H664">INDEX('Нормативные затраты по МЗ'!$C$2:$C$132,MATCH(A664&amp;C664,'Нормативные затраты по МЗ'!$A$2:$A$132&amp;'Нормативные затраты по МЗ'!$B$2:$B$132,0))</f>
        <v>114.69</v>
      </c>
      <c r="I664" s="3">
        <f t="shared" si="20"/>
        <v>91752</v>
      </c>
      <c r="J664" s="53">
        <f t="shared" si="21"/>
        <v>800</v>
      </c>
      <c r="K664"/>
    </row>
    <row r="665" spans="1:11" x14ac:dyDescent="0.45">
      <c r="A665" s="83" t="s">
        <v>81</v>
      </c>
      <c r="B665" s="78" t="s">
        <v>1922</v>
      </c>
      <c r="C665" s="78" t="s">
        <v>2</v>
      </c>
      <c r="D665" s="79">
        <v>36</v>
      </c>
      <c r="E665" s="79">
        <v>16</v>
      </c>
      <c r="F665" s="80">
        <v>6</v>
      </c>
      <c r="G665" s="80">
        <v>13</v>
      </c>
      <c r="H665" s="68">
        <f t="array" ref="H665">INDEX('Нормативные затраты по МЗ'!$C$2:$C$132,MATCH(A665&amp;C665,'Нормативные затраты по МЗ'!$A$2:$A$132&amp;'Нормативные затраты по МЗ'!$B$2:$B$132,0))</f>
        <v>114.69</v>
      </c>
      <c r="I665" s="3">
        <f t="shared" si="20"/>
        <v>143133.12</v>
      </c>
      <c r="J665" s="53">
        <f t="shared" si="21"/>
        <v>1248</v>
      </c>
      <c r="K665"/>
    </row>
    <row r="666" spans="1:11" x14ac:dyDescent="0.45">
      <c r="A666" s="83" t="s">
        <v>81</v>
      </c>
      <c r="B666" s="78" t="s">
        <v>1923</v>
      </c>
      <c r="C666" s="78" t="s">
        <v>1</v>
      </c>
      <c r="D666" s="79">
        <v>36</v>
      </c>
      <c r="E666" s="79">
        <v>20</v>
      </c>
      <c r="F666" s="80">
        <v>4</v>
      </c>
      <c r="G666" s="80">
        <v>15</v>
      </c>
      <c r="H666" s="68">
        <f t="array" ref="H666">INDEX('Нормативные затраты по МЗ'!$C$2:$C$132,MATCH(A666&amp;C666,'Нормативные затраты по МЗ'!$A$2:$A$132&amp;'Нормативные затраты по МЗ'!$B$2:$B$132,0))</f>
        <v>114.69</v>
      </c>
      <c r="I666" s="3">
        <f t="shared" si="20"/>
        <v>137628</v>
      </c>
      <c r="J666" s="53">
        <f t="shared" si="21"/>
        <v>1200</v>
      </c>
      <c r="K666"/>
    </row>
    <row r="667" spans="1:11" x14ac:dyDescent="0.45">
      <c r="A667" s="83" t="s">
        <v>81</v>
      </c>
      <c r="B667" s="78" t="s">
        <v>1924</v>
      </c>
      <c r="C667" s="78" t="s">
        <v>1</v>
      </c>
      <c r="D667" s="79">
        <v>36</v>
      </c>
      <c r="E667" s="79">
        <v>16</v>
      </c>
      <c r="F667" s="80">
        <v>4</v>
      </c>
      <c r="G667" s="80">
        <v>13</v>
      </c>
      <c r="H667" s="68">
        <f t="array" ref="H667">INDEX('Нормативные затраты по МЗ'!$C$2:$C$132,MATCH(A667&amp;C667,'Нормативные затраты по МЗ'!$A$2:$A$132&amp;'Нормативные затраты по МЗ'!$B$2:$B$132,0))</f>
        <v>114.69</v>
      </c>
      <c r="I667" s="3">
        <f t="shared" si="20"/>
        <v>95422.080000000002</v>
      </c>
      <c r="J667" s="53">
        <f t="shared" si="21"/>
        <v>832</v>
      </c>
      <c r="K667"/>
    </row>
    <row r="668" spans="1:11" x14ac:dyDescent="0.45">
      <c r="A668" s="83" t="s">
        <v>81</v>
      </c>
      <c r="B668" s="78" t="s">
        <v>1925</v>
      </c>
      <c r="C668" s="78" t="s">
        <v>1</v>
      </c>
      <c r="D668" s="79">
        <v>36</v>
      </c>
      <c r="E668" s="79">
        <v>20</v>
      </c>
      <c r="F668" s="80">
        <v>4</v>
      </c>
      <c r="G668" s="80">
        <v>15</v>
      </c>
      <c r="H668" s="68">
        <f t="array" ref="H668">INDEX('Нормативные затраты по МЗ'!$C$2:$C$132,MATCH(A668&amp;C668,'Нормативные затраты по МЗ'!$A$2:$A$132&amp;'Нормативные затраты по МЗ'!$B$2:$B$132,0))</f>
        <v>114.69</v>
      </c>
      <c r="I668" s="3">
        <f t="shared" si="20"/>
        <v>137628</v>
      </c>
      <c r="J668" s="53">
        <f t="shared" si="21"/>
        <v>1200</v>
      </c>
      <c r="K668"/>
    </row>
    <row r="669" spans="1:11" x14ac:dyDescent="0.45">
      <c r="A669" s="83" t="s">
        <v>81</v>
      </c>
      <c r="B669" s="78" t="s">
        <v>1926</v>
      </c>
      <c r="C669" s="78" t="s">
        <v>1</v>
      </c>
      <c r="D669" s="79">
        <v>36</v>
      </c>
      <c r="E669" s="79">
        <v>16</v>
      </c>
      <c r="F669" s="80">
        <v>4</v>
      </c>
      <c r="G669" s="80">
        <v>13</v>
      </c>
      <c r="H669" s="68">
        <f t="array" ref="H669">INDEX('Нормативные затраты по МЗ'!$C$2:$C$132,MATCH(A669&amp;C669,'Нормативные затраты по МЗ'!$A$2:$A$132&amp;'Нормативные затраты по МЗ'!$B$2:$B$132,0))</f>
        <v>114.69</v>
      </c>
      <c r="I669" s="3">
        <f t="shared" si="20"/>
        <v>95422.080000000002</v>
      </c>
      <c r="J669" s="53">
        <f t="shared" si="21"/>
        <v>832</v>
      </c>
      <c r="K669"/>
    </row>
    <row r="670" spans="1:11" x14ac:dyDescent="0.45">
      <c r="A670" s="83" t="s">
        <v>81</v>
      </c>
      <c r="B670" s="78" t="s">
        <v>1927</v>
      </c>
      <c r="C670" s="78" t="s">
        <v>1</v>
      </c>
      <c r="D670" s="79">
        <v>36</v>
      </c>
      <c r="E670" s="79">
        <v>20</v>
      </c>
      <c r="F670" s="80">
        <v>4</v>
      </c>
      <c r="G670" s="80">
        <v>12</v>
      </c>
      <c r="H670" s="68">
        <f t="array" ref="H670">INDEX('Нормативные затраты по МЗ'!$C$2:$C$132,MATCH(A670&amp;C670,'Нормативные затраты по МЗ'!$A$2:$A$132&amp;'Нормативные затраты по МЗ'!$B$2:$B$132,0))</f>
        <v>114.69</v>
      </c>
      <c r="I670" s="3">
        <f t="shared" si="20"/>
        <v>110102.39999999999</v>
      </c>
      <c r="J670" s="53">
        <f t="shared" si="21"/>
        <v>960</v>
      </c>
      <c r="K670"/>
    </row>
    <row r="671" spans="1:11" x14ac:dyDescent="0.45">
      <c r="A671" s="83" t="s">
        <v>81</v>
      </c>
      <c r="B671" s="78" t="s">
        <v>1928</v>
      </c>
      <c r="C671" s="78" t="s">
        <v>1</v>
      </c>
      <c r="D671" s="79">
        <v>36</v>
      </c>
      <c r="E671" s="79">
        <v>16</v>
      </c>
      <c r="F671" s="80">
        <v>4</v>
      </c>
      <c r="G671" s="80">
        <v>13</v>
      </c>
      <c r="H671" s="68">
        <f t="array" ref="H671">INDEX('Нормативные затраты по МЗ'!$C$2:$C$132,MATCH(A671&amp;C671,'Нормативные затраты по МЗ'!$A$2:$A$132&amp;'Нормативные затраты по МЗ'!$B$2:$B$132,0))</f>
        <v>114.69</v>
      </c>
      <c r="I671" s="3">
        <f t="shared" si="20"/>
        <v>95422.080000000002</v>
      </c>
      <c r="J671" s="53">
        <f t="shared" si="21"/>
        <v>832</v>
      </c>
      <c r="K671"/>
    </row>
    <row r="672" spans="1:11" x14ac:dyDescent="0.45">
      <c r="A672" s="83" t="s">
        <v>81</v>
      </c>
      <c r="B672" s="78" t="s">
        <v>1929</v>
      </c>
      <c r="C672" s="78" t="s">
        <v>1</v>
      </c>
      <c r="D672" s="79">
        <v>36</v>
      </c>
      <c r="E672" s="79">
        <v>20</v>
      </c>
      <c r="F672" s="80">
        <v>4</v>
      </c>
      <c r="G672" s="80">
        <v>10</v>
      </c>
      <c r="H672" s="68">
        <f t="array" ref="H672">INDEX('Нормативные затраты по МЗ'!$C$2:$C$132,MATCH(A672&amp;C672,'Нормативные затраты по МЗ'!$A$2:$A$132&amp;'Нормативные затраты по МЗ'!$B$2:$B$132,0))</f>
        <v>114.69</v>
      </c>
      <c r="I672" s="3">
        <f t="shared" si="20"/>
        <v>91752</v>
      </c>
      <c r="J672" s="53">
        <f t="shared" si="21"/>
        <v>800</v>
      </c>
      <c r="K672"/>
    </row>
    <row r="673" spans="1:11" x14ac:dyDescent="0.45">
      <c r="A673" s="83" t="s">
        <v>81</v>
      </c>
      <c r="B673" s="78" t="s">
        <v>1930</v>
      </c>
      <c r="C673" s="78" t="s">
        <v>1</v>
      </c>
      <c r="D673" s="79">
        <v>36</v>
      </c>
      <c r="E673" s="79">
        <v>16</v>
      </c>
      <c r="F673" s="80">
        <v>4</v>
      </c>
      <c r="G673" s="80">
        <v>13</v>
      </c>
      <c r="H673" s="68">
        <f t="array" ref="H673">INDEX('Нормативные затраты по МЗ'!$C$2:$C$132,MATCH(A673&amp;C673,'Нормативные затраты по МЗ'!$A$2:$A$132&amp;'Нормативные затраты по МЗ'!$B$2:$B$132,0))</f>
        <v>114.69</v>
      </c>
      <c r="I673" s="3">
        <f t="shared" si="20"/>
        <v>95422.080000000002</v>
      </c>
      <c r="J673" s="53">
        <f t="shared" si="21"/>
        <v>832</v>
      </c>
      <c r="K673"/>
    </row>
    <row r="674" spans="1:11" x14ac:dyDescent="0.45">
      <c r="A674" s="83" t="s">
        <v>81</v>
      </c>
      <c r="B674" s="78" t="s">
        <v>1931</v>
      </c>
      <c r="C674" s="78" t="s">
        <v>1</v>
      </c>
      <c r="D674" s="79">
        <v>36</v>
      </c>
      <c r="E674" s="79">
        <v>20</v>
      </c>
      <c r="F674" s="80">
        <v>4</v>
      </c>
      <c r="G674" s="80">
        <v>15</v>
      </c>
      <c r="H674" s="68">
        <f t="array" ref="H674">INDEX('Нормативные затраты по МЗ'!$C$2:$C$132,MATCH(A674&amp;C674,'Нормативные затраты по МЗ'!$A$2:$A$132&amp;'Нормативные затраты по МЗ'!$B$2:$B$132,0))</f>
        <v>114.69</v>
      </c>
      <c r="I674" s="3">
        <f t="shared" si="20"/>
        <v>137628</v>
      </c>
      <c r="J674" s="53">
        <f t="shared" si="21"/>
        <v>1200</v>
      </c>
      <c r="K674"/>
    </row>
    <row r="675" spans="1:11" x14ac:dyDescent="0.45">
      <c r="A675" s="83" t="s">
        <v>81</v>
      </c>
      <c r="B675" s="78" t="s">
        <v>1932</v>
      </c>
      <c r="C675" s="78" t="s">
        <v>1</v>
      </c>
      <c r="D675" s="79">
        <v>36</v>
      </c>
      <c r="E675" s="79">
        <v>16</v>
      </c>
      <c r="F675" s="80">
        <v>4</v>
      </c>
      <c r="G675" s="80">
        <v>13</v>
      </c>
      <c r="H675" s="68">
        <f t="array" ref="H675">INDEX('Нормативные затраты по МЗ'!$C$2:$C$132,MATCH(A675&amp;C675,'Нормативные затраты по МЗ'!$A$2:$A$132&amp;'Нормативные затраты по МЗ'!$B$2:$B$132,0))</f>
        <v>114.69</v>
      </c>
      <c r="I675" s="3">
        <f t="shared" si="20"/>
        <v>95422.080000000002</v>
      </c>
      <c r="J675" s="53">
        <f t="shared" si="21"/>
        <v>832</v>
      </c>
      <c r="K675"/>
    </row>
    <row r="676" spans="1:11" x14ac:dyDescent="0.45">
      <c r="A676" s="83" t="s">
        <v>81</v>
      </c>
      <c r="B676" s="78" t="s">
        <v>1931</v>
      </c>
      <c r="C676" s="78" t="s">
        <v>1</v>
      </c>
      <c r="D676" s="79">
        <v>36</v>
      </c>
      <c r="E676" s="79">
        <v>20</v>
      </c>
      <c r="F676" s="80">
        <v>4</v>
      </c>
      <c r="G676" s="80">
        <v>15</v>
      </c>
      <c r="H676" s="68">
        <f t="array" ref="H676">INDEX('Нормативные затраты по МЗ'!$C$2:$C$132,MATCH(A676&amp;C676,'Нормативные затраты по МЗ'!$A$2:$A$132&amp;'Нормативные затраты по МЗ'!$B$2:$B$132,0))</f>
        <v>114.69</v>
      </c>
      <c r="I676" s="3">
        <f t="shared" si="20"/>
        <v>137628</v>
      </c>
      <c r="J676" s="53">
        <f t="shared" si="21"/>
        <v>1200</v>
      </c>
      <c r="K676"/>
    </row>
    <row r="677" spans="1:11" x14ac:dyDescent="0.45">
      <c r="A677" s="83" t="s">
        <v>81</v>
      </c>
      <c r="B677" s="78" t="s">
        <v>1933</v>
      </c>
      <c r="C677" s="78" t="s">
        <v>1</v>
      </c>
      <c r="D677" s="79">
        <v>36</v>
      </c>
      <c r="E677" s="79">
        <v>16</v>
      </c>
      <c r="F677" s="80">
        <v>4</v>
      </c>
      <c r="G677" s="80">
        <v>10</v>
      </c>
      <c r="H677" s="68">
        <f t="array" ref="H677">INDEX('Нормативные затраты по МЗ'!$C$2:$C$132,MATCH(A677&amp;C677,'Нормативные затраты по МЗ'!$A$2:$A$132&amp;'Нормативные затраты по МЗ'!$B$2:$B$132,0))</f>
        <v>114.69</v>
      </c>
      <c r="I677" s="3">
        <f t="shared" si="20"/>
        <v>73401.600000000006</v>
      </c>
      <c r="J677" s="53">
        <f t="shared" si="21"/>
        <v>640</v>
      </c>
      <c r="K677"/>
    </row>
    <row r="678" spans="1:11" x14ac:dyDescent="0.45">
      <c r="A678" s="83" t="s">
        <v>81</v>
      </c>
      <c r="B678" s="78" t="s">
        <v>1931</v>
      </c>
      <c r="C678" s="78" t="s">
        <v>1</v>
      </c>
      <c r="D678" s="79">
        <v>36</v>
      </c>
      <c r="E678" s="79">
        <v>20</v>
      </c>
      <c r="F678" s="80">
        <v>4</v>
      </c>
      <c r="G678" s="80">
        <v>15</v>
      </c>
      <c r="H678" s="68">
        <f t="array" ref="H678">INDEX('Нормативные затраты по МЗ'!$C$2:$C$132,MATCH(A678&amp;C678,'Нормативные затраты по МЗ'!$A$2:$A$132&amp;'Нормативные затраты по МЗ'!$B$2:$B$132,0))</f>
        <v>114.69</v>
      </c>
      <c r="I678" s="3">
        <f t="shared" si="20"/>
        <v>137628</v>
      </c>
      <c r="J678" s="53">
        <f t="shared" si="21"/>
        <v>1200</v>
      </c>
      <c r="K678"/>
    </row>
    <row r="679" spans="1:11" x14ac:dyDescent="0.45">
      <c r="A679" s="83" t="s">
        <v>81</v>
      </c>
      <c r="B679" s="78" t="s">
        <v>1934</v>
      </c>
      <c r="C679" s="78" t="s">
        <v>1</v>
      </c>
      <c r="D679" s="79">
        <v>36</v>
      </c>
      <c r="E679" s="79">
        <v>16</v>
      </c>
      <c r="F679" s="80">
        <v>4</v>
      </c>
      <c r="G679" s="80">
        <v>11</v>
      </c>
      <c r="H679" s="68">
        <f t="array" ref="H679">INDEX('Нормативные затраты по МЗ'!$C$2:$C$132,MATCH(A679&amp;C679,'Нормативные затраты по МЗ'!$A$2:$A$132&amp;'Нормативные затраты по МЗ'!$B$2:$B$132,0))</f>
        <v>114.69</v>
      </c>
      <c r="I679" s="3">
        <f t="shared" si="20"/>
        <v>80741.759999999995</v>
      </c>
      <c r="J679" s="53">
        <f t="shared" si="21"/>
        <v>704</v>
      </c>
      <c r="K679"/>
    </row>
    <row r="680" spans="1:11" x14ac:dyDescent="0.45">
      <c r="A680" s="83" t="s">
        <v>81</v>
      </c>
      <c r="B680" s="78" t="s">
        <v>1935</v>
      </c>
      <c r="C680" s="78" t="s">
        <v>1</v>
      </c>
      <c r="D680" s="79">
        <v>36</v>
      </c>
      <c r="E680" s="79">
        <v>20</v>
      </c>
      <c r="F680" s="80">
        <v>4</v>
      </c>
      <c r="G680" s="80">
        <v>14</v>
      </c>
      <c r="H680" s="68">
        <f t="array" ref="H680">INDEX('Нормативные затраты по МЗ'!$C$2:$C$132,MATCH(A680&amp;C680,'Нормативные затраты по МЗ'!$A$2:$A$132&amp;'Нормативные затраты по МЗ'!$B$2:$B$132,0))</f>
        <v>114.69</v>
      </c>
      <c r="I680" s="3">
        <f t="shared" si="20"/>
        <v>128452.8</v>
      </c>
      <c r="J680" s="53">
        <f t="shared" si="21"/>
        <v>1120</v>
      </c>
      <c r="K680"/>
    </row>
    <row r="681" spans="1:11" x14ac:dyDescent="0.45">
      <c r="A681" s="83" t="s">
        <v>81</v>
      </c>
      <c r="B681" s="78" t="s">
        <v>1936</v>
      </c>
      <c r="C681" s="78" t="s">
        <v>1</v>
      </c>
      <c r="D681" s="79">
        <v>36</v>
      </c>
      <c r="E681" s="79">
        <v>16</v>
      </c>
      <c r="F681" s="80">
        <v>4</v>
      </c>
      <c r="G681" s="80">
        <v>10</v>
      </c>
      <c r="H681" s="68">
        <f t="array" ref="H681">INDEX('Нормативные затраты по МЗ'!$C$2:$C$132,MATCH(A681&amp;C681,'Нормативные затраты по МЗ'!$A$2:$A$132&amp;'Нормативные затраты по МЗ'!$B$2:$B$132,0))</f>
        <v>114.69</v>
      </c>
      <c r="I681" s="3">
        <f t="shared" si="20"/>
        <v>73401.600000000006</v>
      </c>
      <c r="J681" s="53">
        <f t="shared" si="21"/>
        <v>640</v>
      </c>
      <c r="K681"/>
    </row>
    <row r="682" spans="1:11" x14ac:dyDescent="0.45">
      <c r="A682" s="83" t="s">
        <v>81</v>
      </c>
      <c r="B682" s="78" t="s">
        <v>1937</v>
      </c>
      <c r="C682" s="78" t="s">
        <v>1</v>
      </c>
      <c r="D682" s="79">
        <v>36</v>
      </c>
      <c r="E682" s="79">
        <v>20</v>
      </c>
      <c r="F682" s="80">
        <v>4</v>
      </c>
      <c r="G682" s="80">
        <v>14</v>
      </c>
      <c r="H682" s="68">
        <f t="array" ref="H682">INDEX('Нормативные затраты по МЗ'!$C$2:$C$132,MATCH(A682&amp;C682,'Нормативные затраты по МЗ'!$A$2:$A$132&amp;'Нормативные затраты по МЗ'!$B$2:$B$132,0))</f>
        <v>114.69</v>
      </c>
      <c r="I682" s="3">
        <f t="shared" si="20"/>
        <v>128452.8</v>
      </c>
      <c r="J682" s="53">
        <f t="shared" si="21"/>
        <v>1120</v>
      </c>
      <c r="K682"/>
    </row>
    <row r="683" spans="1:11" x14ac:dyDescent="0.45">
      <c r="A683" s="83" t="s">
        <v>81</v>
      </c>
      <c r="B683" s="78" t="s">
        <v>1938</v>
      </c>
      <c r="C683" s="78" t="s">
        <v>1</v>
      </c>
      <c r="D683" s="79">
        <v>36</v>
      </c>
      <c r="E683" s="79">
        <v>16</v>
      </c>
      <c r="F683" s="80">
        <v>4</v>
      </c>
      <c r="G683" s="80">
        <v>10</v>
      </c>
      <c r="H683" s="68">
        <f t="array" ref="H683">INDEX('Нормативные затраты по МЗ'!$C$2:$C$132,MATCH(A683&amp;C683,'Нормативные затраты по МЗ'!$A$2:$A$132&amp;'Нормативные затраты по МЗ'!$B$2:$B$132,0))</f>
        <v>114.69</v>
      </c>
      <c r="I683" s="3">
        <f t="shared" si="20"/>
        <v>73401.600000000006</v>
      </c>
      <c r="J683" s="53">
        <f t="shared" si="21"/>
        <v>640</v>
      </c>
      <c r="K683"/>
    </row>
    <row r="684" spans="1:11" x14ac:dyDescent="0.45">
      <c r="A684" s="83" t="s">
        <v>81</v>
      </c>
      <c r="B684" s="78" t="s">
        <v>1939</v>
      </c>
      <c r="C684" s="78" t="s">
        <v>1</v>
      </c>
      <c r="D684" s="79">
        <v>36</v>
      </c>
      <c r="E684" s="79">
        <v>20</v>
      </c>
      <c r="F684" s="80">
        <v>4</v>
      </c>
      <c r="G684" s="80">
        <v>12</v>
      </c>
      <c r="H684" s="68">
        <f t="array" ref="H684">INDEX('Нормативные затраты по МЗ'!$C$2:$C$132,MATCH(A684&amp;C684,'Нормативные затраты по МЗ'!$A$2:$A$132&amp;'Нормативные затраты по МЗ'!$B$2:$B$132,0))</f>
        <v>114.69</v>
      </c>
      <c r="I684" s="3">
        <f t="shared" si="20"/>
        <v>110102.39999999999</v>
      </c>
      <c r="J684" s="53">
        <f t="shared" si="21"/>
        <v>960</v>
      </c>
      <c r="K684"/>
    </row>
    <row r="685" spans="1:11" x14ac:dyDescent="0.45">
      <c r="A685" s="83" t="s">
        <v>81</v>
      </c>
      <c r="B685" s="78" t="s">
        <v>1940</v>
      </c>
      <c r="C685" s="78" t="s">
        <v>1</v>
      </c>
      <c r="D685" s="79">
        <v>36</v>
      </c>
      <c r="E685" s="79">
        <v>16</v>
      </c>
      <c r="F685" s="80">
        <v>4</v>
      </c>
      <c r="G685" s="80">
        <v>10</v>
      </c>
      <c r="H685" s="68">
        <f t="array" ref="H685">INDEX('Нормативные затраты по МЗ'!$C$2:$C$132,MATCH(A685&amp;C685,'Нормативные затраты по МЗ'!$A$2:$A$132&amp;'Нормативные затраты по МЗ'!$B$2:$B$132,0))</f>
        <v>114.69</v>
      </c>
      <c r="I685" s="3">
        <f t="shared" si="20"/>
        <v>73401.600000000006</v>
      </c>
      <c r="J685" s="53">
        <f t="shared" si="21"/>
        <v>640</v>
      </c>
      <c r="K685"/>
    </row>
    <row r="686" spans="1:11" x14ac:dyDescent="0.45">
      <c r="A686" s="83" t="s">
        <v>81</v>
      </c>
      <c r="B686" s="78" t="s">
        <v>1941</v>
      </c>
      <c r="C686" s="78" t="s">
        <v>1</v>
      </c>
      <c r="D686" s="79">
        <v>36</v>
      </c>
      <c r="E686" s="79">
        <v>20</v>
      </c>
      <c r="F686" s="80">
        <v>4</v>
      </c>
      <c r="G686" s="80">
        <v>15</v>
      </c>
      <c r="H686" s="68">
        <f t="array" ref="H686">INDEX('Нормативные затраты по МЗ'!$C$2:$C$132,MATCH(A686&amp;C686,'Нормативные затраты по МЗ'!$A$2:$A$132&amp;'Нормативные затраты по МЗ'!$B$2:$B$132,0))</f>
        <v>114.69</v>
      </c>
      <c r="I686" s="3">
        <f t="shared" si="20"/>
        <v>137628</v>
      </c>
      <c r="J686" s="53">
        <f t="shared" si="21"/>
        <v>1200</v>
      </c>
      <c r="K686"/>
    </row>
    <row r="687" spans="1:11" x14ac:dyDescent="0.45">
      <c r="A687" s="83" t="s">
        <v>81</v>
      </c>
      <c r="B687" s="78" t="s">
        <v>1942</v>
      </c>
      <c r="C687" s="78" t="s">
        <v>1</v>
      </c>
      <c r="D687" s="79">
        <v>36</v>
      </c>
      <c r="E687" s="79">
        <v>16</v>
      </c>
      <c r="F687" s="80">
        <v>4</v>
      </c>
      <c r="G687" s="80">
        <v>10</v>
      </c>
      <c r="H687" s="68">
        <f t="array" ref="H687">INDEX('Нормативные затраты по МЗ'!$C$2:$C$132,MATCH(A687&amp;C687,'Нормативные затраты по МЗ'!$A$2:$A$132&amp;'Нормативные затраты по МЗ'!$B$2:$B$132,0))</f>
        <v>114.69</v>
      </c>
      <c r="I687" s="3">
        <f t="shared" si="20"/>
        <v>73401.600000000006</v>
      </c>
      <c r="J687" s="53">
        <f t="shared" si="21"/>
        <v>640</v>
      </c>
      <c r="K687"/>
    </row>
    <row r="688" spans="1:11" x14ac:dyDescent="0.45">
      <c r="A688" s="83" t="s">
        <v>81</v>
      </c>
      <c r="B688" s="78" t="s">
        <v>1943</v>
      </c>
      <c r="C688" s="78" t="s">
        <v>1</v>
      </c>
      <c r="D688" s="79">
        <v>36</v>
      </c>
      <c r="E688" s="79">
        <v>20</v>
      </c>
      <c r="F688" s="80">
        <v>4</v>
      </c>
      <c r="G688" s="80">
        <v>15</v>
      </c>
      <c r="H688" s="68">
        <f t="array" ref="H688">INDEX('Нормативные затраты по МЗ'!$C$2:$C$132,MATCH(A688&amp;C688,'Нормативные затраты по МЗ'!$A$2:$A$132&amp;'Нормативные затраты по МЗ'!$B$2:$B$132,0))</f>
        <v>114.69</v>
      </c>
      <c r="I688" s="3">
        <f t="shared" si="20"/>
        <v>137628</v>
      </c>
      <c r="J688" s="53">
        <f t="shared" si="21"/>
        <v>1200</v>
      </c>
      <c r="K688"/>
    </row>
    <row r="689" spans="1:11" x14ac:dyDescent="0.45">
      <c r="A689" s="83" t="s">
        <v>81</v>
      </c>
      <c r="B689" s="78" t="s">
        <v>1944</v>
      </c>
      <c r="C689" s="78" t="s">
        <v>1</v>
      </c>
      <c r="D689" s="79">
        <v>36</v>
      </c>
      <c r="E689" s="79">
        <v>16</v>
      </c>
      <c r="F689" s="80">
        <v>4</v>
      </c>
      <c r="G689" s="80">
        <v>13</v>
      </c>
      <c r="H689" s="68">
        <f t="array" ref="H689">INDEX('Нормативные затраты по МЗ'!$C$2:$C$132,MATCH(A689&amp;C689,'Нормативные затраты по МЗ'!$A$2:$A$132&amp;'Нормативные затраты по МЗ'!$B$2:$B$132,0))</f>
        <v>114.69</v>
      </c>
      <c r="I689" s="3">
        <f t="shared" si="20"/>
        <v>95422.080000000002</v>
      </c>
      <c r="J689" s="53">
        <f t="shared" si="21"/>
        <v>832</v>
      </c>
      <c r="K689"/>
    </row>
    <row r="690" spans="1:11" x14ac:dyDescent="0.45">
      <c r="A690" s="83" t="s">
        <v>81</v>
      </c>
      <c r="B690" s="78" t="s">
        <v>1945</v>
      </c>
      <c r="C690" s="78" t="s">
        <v>1</v>
      </c>
      <c r="D690" s="79">
        <v>36</v>
      </c>
      <c r="E690" s="79">
        <v>20</v>
      </c>
      <c r="F690" s="80">
        <v>4</v>
      </c>
      <c r="G690" s="80">
        <v>15</v>
      </c>
      <c r="H690" s="68">
        <f t="array" ref="H690">INDEX('Нормативные затраты по МЗ'!$C$2:$C$132,MATCH(A690&amp;C690,'Нормативные затраты по МЗ'!$A$2:$A$132&amp;'Нормативные затраты по МЗ'!$B$2:$B$132,0))</f>
        <v>114.69</v>
      </c>
      <c r="I690" s="3">
        <f t="shared" si="20"/>
        <v>137628</v>
      </c>
      <c r="J690" s="53">
        <f t="shared" si="21"/>
        <v>1200</v>
      </c>
      <c r="K690"/>
    </row>
    <row r="691" spans="1:11" x14ac:dyDescent="0.45">
      <c r="A691" s="83" t="s">
        <v>81</v>
      </c>
      <c r="B691" s="78" t="s">
        <v>1946</v>
      </c>
      <c r="C691" s="78" t="s">
        <v>1</v>
      </c>
      <c r="D691" s="79">
        <v>36</v>
      </c>
      <c r="E691" s="79">
        <v>16</v>
      </c>
      <c r="F691" s="80">
        <v>4</v>
      </c>
      <c r="G691" s="80">
        <v>13</v>
      </c>
      <c r="H691" s="68">
        <f t="array" ref="H691">INDEX('Нормативные затраты по МЗ'!$C$2:$C$132,MATCH(A691&amp;C691,'Нормативные затраты по МЗ'!$A$2:$A$132&amp;'Нормативные затраты по МЗ'!$B$2:$B$132,0))</f>
        <v>114.69</v>
      </c>
      <c r="I691" s="3">
        <f t="shared" si="20"/>
        <v>95422.080000000002</v>
      </c>
      <c r="J691" s="53">
        <f t="shared" si="21"/>
        <v>832</v>
      </c>
      <c r="K691"/>
    </row>
    <row r="692" spans="1:11" x14ac:dyDescent="0.45">
      <c r="A692" s="83" t="s">
        <v>81</v>
      </c>
      <c r="B692" s="78" t="s">
        <v>1947</v>
      </c>
      <c r="C692" s="78" t="s">
        <v>1</v>
      </c>
      <c r="D692" s="79">
        <v>36</v>
      </c>
      <c r="E692" s="79">
        <v>20</v>
      </c>
      <c r="F692" s="80">
        <v>4</v>
      </c>
      <c r="G692" s="80">
        <v>10</v>
      </c>
      <c r="H692" s="68">
        <f t="array" ref="H692">INDEX('Нормативные затраты по МЗ'!$C$2:$C$132,MATCH(A692&amp;C692,'Нормативные затраты по МЗ'!$A$2:$A$132&amp;'Нормативные затраты по МЗ'!$B$2:$B$132,0))</f>
        <v>114.69</v>
      </c>
      <c r="I692" s="3">
        <f t="shared" si="20"/>
        <v>91752</v>
      </c>
      <c r="J692" s="53">
        <f t="shared" si="21"/>
        <v>800</v>
      </c>
      <c r="K692"/>
    </row>
    <row r="693" spans="1:11" x14ac:dyDescent="0.45">
      <c r="A693" s="83" t="s">
        <v>81</v>
      </c>
      <c r="B693" s="78" t="s">
        <v>1948</v>
      </c>
      <c r="C693" s="78" t="s">
        <v>1</v>
      </c>
      <c r="D693" s="79">
        <v>36</v>
      </c>
      <c r="E693" s="79">
        <v>16</v>
      </c>
      <c r="F693" s="80">
        <v>4</v>
      </c>
      <c r="G693" s="80">
        <v>12</v>
      </c>
      <c r="H693" s="68">
        <f t="array" ref="H693">INDEX('Нормативные затраты по МЗ'!$C$2:$C$132,MATCH(A693&amp;C693,'Нормативные затраты по МЗ'!$A$2:$A$132&amp;'Нормативные затраты по МЗ'!$B$2:$B$132,0))</f>
        <v>114.69</v>
      </c>
      <c r="I693" s="3">
        <f t="shared" si="20"/>
        <v>88081.919999999998</v>
      </c>
      <c r="J693" s="53">
        <f t="shared" si="21"/>
        <v>768</v>
      </c>
      <c r="K693"/>
    </row>
    <row r="694" spans="1:11" x14ac:dyDescent="0.45">
      <c r="A694" s="83" t="s">
        <v>81</v>
      </c>
      <c r="B694" s="78" t="s">
        <v>1949</v>
      </c>
      <c r="C694" s="78" t="s">
        <v>1</v>
      </c>
      <c r="D694" s="79">
        <v>36</v>
      </c>
      <c r="E694" s="79">
        <v>20</v>
      </c>
      <c r="F694" s="80">
        <v>4</v>
      </c>
      <c r="G694" s="80">
        <v>10</v>
      </c>
      <c r="H694" s="68">
        <f t="array" ref="H694">INDEX('Нормативные затраты по МЗ'!$C$2:$C$132,MATCH(A694&amp;C694,'Нормативные затраты по МЗ'!$A$2:$A$132&amp;'Нормативные затраты по МЗ'!$B$2:$B$132,0))</f>
        <v>114.69</v>
      </c>
      <c r="I694" s="3">
        <f t="shared" si="20"/>
        <v>91752</v>
      </c>
      <c r="J694" s="53">
        <f t="shared" si="21"/>
        <v>800</v>
      </c>
      <c r="K694"/>
    </row>
    <row r="695" spans="1:11" x14ac:dyDescent="0.45">
      <c r="A695" s="83" t="s">
        <v>81</v>
      </c>
      <c r="B695" s="78" t="s">
        <v>1950</v>
      </c>
      <c r="C695" s="78" t="s">
        <v>1</v>
      </c>
      <c r="D695" s="79">
        <v>36</v>
      </c>
      <c r="E695" s="79">
        <v>16</v>
      </c>
      <c r="F695" s="80">
        <v>4</v>
      </c>
      <c r="G695" s="80">
        <v>12</v>
      </c>
      <c r="H695" s="68">
        <f t="array" ref="H695">INDEX('Нормативные затраты по МЗ'!$C$2:$C$132,MATCH(A695&amp;C695,'Нормативные затраты по МЗ'!$A$2:$A$132&amp;'Нормативные затраты по МЗ'!$B$2:$B$132,0))</f>
        <v>114.69</v>
      </c>
      <c r="I695" s="3">
        <f t="shared" si="20"/>
        <v>88081.919999999998</v>
      </c>
      <c r="J695" s="53">
        <f t="shared" si="21"/>
        <v>768</v>
      </c>
      <c r="K695"/>
    </row>
    <row r="696" spans="1:11" x14ac:dyDescent="0.45">
      <c r="A696" s="83" t="s">
        <v>81</v>
      </c>
      <c r="B696" s="78" t="s">
        <v>1951</v>
      </c>
      <c r="C696" s="78" t="s">
        <v>1</v>
      </c>
      <c r="D696" s="79">
        <v>36</v>
      </c>
      <c r="E696" s="79">
        <v>20</v>
      </c>
      <c r="F696" s="80">
        <v>6</v>
      </c>
      <c r="G696" s="80">
        <v>15</v>
      </c>
      <c r="H696" s="68">
        <f t="array" ref="H696">INDEX('Нормативные затраты по МЗ'!$C$2:$C$132,MATCH(A696&amp;C696,'Нормативные затраты по МЗ'!$A$2:$A$132&amp;'Нормативные затраты по МЗ'!$B$2:$B$132,0))</f>
        <v>114.69</v>
      </c>
      <c r="I696" s="3">
        <f t="shared" si="20"/>
        <v>206442</v>
      </c>
      <c r="J696" s="53">
        <f t="shared" si="21"/>
        <v>1800</v>
      </c>
      <c r="K696"/>
    </row>
    <row r="697" spans="1:11" x14ac:dyDescent="0.45">
      <c r="A697" s="83" t="s">
        <v>81</v>
      </c>
      <c r="B697" s="78" t="s">
        <v>1952</v>
      </c>
      <c r="C697" s="78" t="s">
        <v>1</v>
      </c>
      <c r="D697" s="79">
        <v>36</v>
      </c>
      <c r="E697" s="79">
        <v>16</v>
      </c>
      <c r="F697" s="80">
        <v>4</v>
      </c>
      <c r="G697" s="80">
        <v>14</v>
      </c>
      <c r="H697" s="68">
        <f t="array" ref="H697">INDEX('Нормативные затраты по МЗ'!$C$2:$C$132,MATCH(A697&amp;C697,'Нормативные затраты по МЗ'!$A$2:$A$132&amp;'Нормативные затраты по МЗ'!$B$2:$B$132,0))</f>
        <v>114.69</v>
      </c>
      <c r="I697" s="3">
        <f t="shared" si="20"/>
        <v>102762.24000000001</v>
      </c>
      <c r="J697" s="53">
        <f t="shared" si="21"/>
        <v>896</v>
      </c>
      <c r="K697"/>
    </row>
    <row r="698" spans="1:11" x14ac:dyDescent="0.45">
      <c r="A698" s="83" t="s">
        <v>81</v>
      </c>
      <c r="B698" s="78" t="s">
        <v>1953</v>
      </c>
      <c r="C698" s="78" t="s">
        <v>1</v>
      </c>
      <c r="D698" s="79">
        <v>36</v>
      </c>
      <c r="E698" s="79">
        <v>20</v>
      </c>
      <c r="F698" s="80">
        <v>6</v>
      </c>
      <c r="G698" s="80">
        <v>15</v>
      </c>
      <c r="H698" s="68">
        <f t="array" ref="H698">INDEX('Нормативные затраты по МЗ'!$C$2:$C$132,MATCH(A698&amp;C698,'Нормативные затраты по МЗ'!$A$2:$A$132&amp;'Нормативные затраты по МЗ'!$B$2:$B$132,0))</f>
        <v>114.69</v>
      </c>
      <c r="I698" s="3">
        <f t="shared" si="20"/>
        <v>206442</v>
      </c>
      <c r="J698" s="53">
        <f t="shared" si="21"/>
        <v>1800</v>
      </c>
      <c r="K698"/>
    </row>
    <row r="699" spans="1:11" x14ac:dyDescent="0.45">
      <c r="A699" s="83" t="s">
        <v>81</v>
      </c>
      <c r="B699" s="78" t="s">
        <v>1954</v>
      </c>
      <c r="C699" s="78" t="s">
        <v>1</v>
      </c>
      <c r="D699" s="79">
        <v>36</v>
      </c>
      <c r="E699" s="79">
        <v>16</v>
      </c>
      <c r="F699" s="80">
        <v>4</v>
      </c>
      <c r="G699" s="80">
        <v>14</v>
      </c>
      <c r="H699" s="68">
        <f t="array" ref="H699">INDEX('Нормативные затраты по МЗ'!$C$2:$C$132,MATCH(A699&amp;C699,'Нормативные затраты по МЗ'!$A$2:$A$132&amp;'Нормативные затраты по МЗ'!$B$2:$B$132,0))</f>
        <v>114.69</v>
      </c>
      <c r="I699" s="3">
        <f t="shared" si="20"/>
        <v>102762.24000000001</v>
      </c>
      <c r="J699" s="53">
        <f t="shared" si="21"/>
        <v>896</v>
      </c>
      <c r="K699"/>
    </row>
    <row r="700" spans="1:11" x14ac:dyDescent="0.45">
      <c r="A700" s="83" t="s">
        <v>81</v>
      </c>
      <c r="B700" s="78" t="s">
        <v>1955</v>
      </c>
      <c r="C700" s="78" t="s">
        <v>1</v>
      </c>
      <c r="D700" s="79">
        <v>36</v>
      </c>
      <c r="E700" s="79">
        <v>20</v>
      </c>
      <c r="F700" s="80">
        <v>6</v>
      </c>
      <c r="G700" s="80">
        <v>15</v>
      </c>
      <c r="H700" s="68">
        <f t="array" ref="H700">INDEX('Нормативные затраты по МЗ'!$C$2:$C$132,MATCH(A700&amp;C700,'Нормативные затраты по МЗ'!$A$2:$A$132&amp;'Нормативные затраты по МЗ'!$B$2:$B$132,0))</f>
        <v>114.69</v>
      </c>
      <c r="I700" s="3">
        <f t="shared" si="20"/>
        <v>206442</v>
      </c>
      <c r="J700" s="53">
        <f t="shared" si="21"/>
        <v>1800</v>
      </c>
      <c r="K700"/>
    </row>
    <row r="701" spans="1:11" x14ac:dyDescent="0.45">
      <c r="A701" s="83" t="s">
        <v>81</v>
      </c>
      <c r="B701" s="78" t="s">
        <v>1956</v>
      </c>
      <c r="C701" s="78" t="s">
        <v>1</v>
      </c>
      <c r="D701" s="79">
        <v>36</v>
      </c>
      <c r="E701" s="79">
        <v>16</v>
      </c>
      <c r="F701" s="80">
        <v>4</v>
      </c>
      <c r="G701" s="80">
        <v>14</v>
      </c>
      <c r="H701" s="68">
        <f t="array" ref="H701">INDEX('Нормативные затраты по МЗ'!$C$2:$C$132,MATCH(A701&amp;C701,'Нормативные затраты по МЗ'!$A$2:$A$132&amp;'Нормативные затраты по МЗ'!$B$2:$B$132,0))</f>
        <v>114.69</v>
      </c>
      <c r="I701" s="3">
        <f t="shared" si="20"/>
        <v>102762.24000000001</v>
      </c>
      <c r="J701" s="53">
        <f t="shared" si="21"/>
        <v>896</v>
      </c>
      <c r="K701"/>
    </row>
    <row r="702" spans="1:11" x14ac:dyDescent="0.45">
      <c r="A702" s="83" t="s">
        <v>81</v>
      </c>
      <c r="B702" s="78" t="s">
        <v>1957</v>
      </c>
      <c r="C702" s="78" t="s">
        <v>1</v>
      </c>
      <c r="D702" s="79">
        <v>36</v>
      </c>
      <c r="E702" s="79">
        <v>20</v>
      </c>
      <c r="F702" s="80">
        <v>4</v>
      </c>
      <c r="G702" s="80">
        <v>15</v>
      </c>
      <c r="H702" s="68">
        <f t="array" ref="H702">INDEX('Нормативные затраты по МЗ'!$C$2:$C$132,MATCH(A702&amp;C702,'Нормативные затраты по МЗ'!$A$2:$A$132&amp;'Нормативные затраты по МЗ'!$B$2:$B$132,0))</f>
        <v>114.69</v>
      </c>
      <c r="I702" s="3">
        <f t="shared" si="20"/>
        <v>137628</v>
      </c>
      <c r="J702" s="53">
        <f t="shared" si="21"/>
        <v>1200</v>
      </c>
      <c r="K702"/>
    </row>
    <row r="703" spans="1:11" x14ac:dyDescent="0.45">
      <c r="A703" s="83" t="s">
        <v>81</v>
      </c>
      <c r="B703" s="78" t="s">
        <v>1958</v>
      </c>
      <c r="C703" s="78" t="s">
        <v>1</v>
      </c>
      <c r="D703" s="79">
        <v>36</v>
      </c>
      <c r="E703" s="79">
        <v>16</v>
      </c>
      <c r="F703" s="80">
        <v>4</v>
      </c>
      <c r="G703" s="80">
        <v>14</v>
      </c>
      <c r="H703" s="68">
        <f t="array" ref="H703">INDEX('Нормативные затраты по МЗ'!$C$2:$C$132,MATCH(A703&amp;C703,'Нормативные затраты по МЗ'!$A$2:$A$132&amp;'Нормативные затраты по МЗ'!$B$2:$B$132,0))</f>
        <v>114.69</v>
      </c>
      <c r="I703" s="3">
        <f t="shared" si="20"/>
        <v>102762.24000000001</v>
      </c>
      <c r="J703" s="53">
        <f t="shared" si="21"/>
        <v>896</v>
      </c>
      <c r="K703"/>
    </row>
    <row r="704" spans="1:11" x14ac:dyDescent="0.45">
      <c r="A704" s="83" t="s">
        <v>81</v>
      </c>
      <c r="B704" s="78" t="s">
        <v>1959</v>
      </c>
      <c r="C704" s="78" t="s">
        <v>1</v>
      </c>
      <c r="D704" s="79">
        <v>36</v>
      </c>
      <c r="E704" s="79">
        <v>20</v>
      </c>
      <c r="F704" s="80">
        <v>4</v>
      </c>
      <c r="G704" s="80">
        <v>15</v>
      </c>
      <c r="H704" s="68">
        <f t="array" ref="H704">INDEX('Нормативные затраты по МЗ'!$C$2:$C$132,MATCH(A704&amp;C704,'Нормативные затраты по МЗ'!$A$2:$A$132&amp;'Нормативные затраты по МЗ'!$B$2:$B$132,0))</f>
        <v>114.69</v>
      </c>
      <c r="I704" s="3">
        <f t="shared" si="20"/>
        <v>137628</v>
      </c>
      <c r="J704" s="53">
        <f t="shared" si="21"/>
        <v>1200</v>
      </c>
      <c r="K704"/>
    </row>
    <row r="705" spans="1:11" x14ac:dyDescent="0.45">
      <c r="A705" s="83" t="s">
        <v>81</v>
      </c>
      <c r="B705" s="78" t="s">
        <v>1960</v>
      </c>
      <c r="C705" s="78" t="s">
        <v>1</v>
      </c>
      <c r="D705" s="79">
        <v>36</v>
      </c>
      <c r="E705" s="79">
        <v>16</v>
      </c>
      <c r="F705" s="80">
        <v>4</v>
      </c>
      <c r="G705" s="80">
        <v>14</v>
      </c>
      <c r="H705" s="68">
        <f t="array" ref="H705">INDEX('Нормативные затраты по МЗ'!$C$2:$C$132,MATCH(A705&amp;C705,'Нормативные затраты по МЗ'!$A$2:$A$132&amp;'Нормативные затраты по МЗ'!$B$2:$B$132,0))</f>
        <v>114.69</v>
      </c>
      <c r="I705" s="3">
        <f t="shared" si="20"/>
        <v>102762.24000000001</v>
      </c>
      <c r="J705" s="53">
        <f t="shared" si="21"/>
        <v>896</v>
      </c>
      <c r="K705"/>
    </row>
    <row r="706" spans="1:11" x14ac:dyDescent="0.45">
      <c r="A706" s="83" t="s">
        <v>81</v>
      </c>
      <c r="B706" s="78" t="s">
        <v>1961</v>
      </c>
      <c r="C706" s="78" t="s">
        <v>1</v>
      </c>
      <c r="D706" s="79">
        <v>36</v>
      </c>
      <c r="E706" s="79">
        <v>20</v>
      </c>
      <c r="F706" s="80">
        <v>4</v>
      </c>
      <c r="G706" s="80">
        <v>17</v>
      </c>
      <c r="H706" s="68">
        <f t="array" ref="H706">INDEX('Нормативные затраты по МЗ'!$C$2:$C$132,MATCH(A706&amp;C706,'Нормативные затраты по МЗ'!$A$2:$A$132&amp;'Нормативные затраты по МЗ'!$B$2:$B$132,0))</f>
        <v>114.69</v>
      </c>
      <c r="I706" s="3">
        <f t="shared" ref="I706:I769" si="22">E706*F706*G706*H706</f>
        <v>155978.4</v>
      </c>
      <c r="J706" s="53">
        <f t="shared" ref="J706:J769" si="23">E706*F706*G706</f>
        <v>1360</v>
      </c>
      <c r="K706"/>
    </row>
    <row r="707" spans="1:11" x14ac:dyDescent="0.45">
      <c r="A707" s="83" t="s">
        <v>81</v>
      </c>
      <c r="B707" s="78" t="s">
        <v>1962</v>
      </c>
      <c r="C707" s="78" t="s">
        <v>1</v>
      </c>
      <c r="D707" s="79">
        <v>36</v>
      </c>
      <c r="E707" s="79">
        <v>16</v>
      </c>
      <c r="F707" s="80">
        <v>4</v>
      </c>
      <c r="G707" s="80">
        <v>14</v>
      </c>
      <c r="H707" s="68">
        <f t="array" ref="H707">INDEX('Нормативные затраты по МЗ'!$C$2:$C$132,MATCH(A707&amp;C707,'Нормативные затраты по МЗ'!$A$2:$A$132&amp;'Нормативные затраты по МЗ'!$B$2:$B$132,0))</f>
        <v>114.69</v>
      </c>
      <c r="I707" s="3">
        <f t="shared" si="22"/>
        <v>102762.24000000001</v>
      </c>
      <c r="J707" s="53">
        <f t="shared" si="23"/>
        <v>896</v>
      </c>
      <c r="K707"/>
    </row>
    <row r="708" spans="1:11" x14ac:dyDescent="0.45">
      <c r="A708" s="83" t="s">
        <v>81</v>
      </c>
      <c r="B708" s="78" t="s">
        <v>1963</v>
      </c>
      <c r="C708" s="78" t="s">
        <v>1</v>
      </c>
      <c r="D708" s="79">
        <v>36</v>
      </c>
      <c r="E708" s="79">
        <v>20</v>
      </c>
      <c r="F708" s="80">
        <v>4</v>
      </c>
      <c r="G708" s="80">
        <v>15</v>
      </c>
      <c r="H708" s="68">
        <f t="array" ref="H708">INDEX('Нормативные затраты по МЗ'!$C$2:$C$132,MATCH(A708&amp;C708,'Нормативные затраты по МЗ'!$A$2:$A$132&amp;'Нормативные затраты по МЗ'!$B$2:$B$132,0))</f>
        <v>114.69</v>
      </c>
      <c r="I708" s="3">
        <f t="shared" si="22"/>
        <v>137628</v>
      </c>
      <c r="J708" s="53">
        <f t="shared" si="23"/>
        <v>1200</v>
      </c>
      <c r="K708"/>
    </row>
    <row r="709" spans="1:11" x14ac:dyDescent="0.45">
      <c r="A709" s="83" t="s">
        <v>81</v>
      </c>
      <c r="B709" s="78" t="s">
        <v>1964</v>
      </c>
      <c r="C709" s="78" t="s">
        <v>1</v>
      </c>
      <c r="D709" s="79">
        <v>36</v>
      </c>
      <c r="E709" s="79">
        <v>16</v>
      </c>
      <c r="F709" s="80">
        <v>4</v>
      </c>
      <c r="G709" s="80">
        <v>14</v>
      </c>
      <c r="H709" s="68">
        <f t="array" ref="H709">INDEX('Нормативные затраты по МЗ'!$C$2:$C$132,MATCH(A709&amp;C709,'Нормативные затраты по МЗ'!$A$2:$A$132&amp;'Нормативные затраты по МЗ'!$B$2:$B$132,0))</f>
        <v>114.69</v>
      </c>
      <c r="I709" s="3">
        <f t="shared" si="22"/>
        <v>102762.24000000001</v>
      </c>
      <c r="J709" s="53">
        <f t="shared" si="23"/>
        <v>896</v>
      </c>
      <c r="K709"/>
    </row>
    <row r="710" spans="1:11" x14ac:dyDescent="0.45">
      <c r="A710" s="83" t="s">
        <v>81</v>
      </c>
      <c r="B710" s="78" t="s">
        <v>1965</v>
      </c>
      <c r="C710" s="78" t="s">
        <v>1</v>
      </c>
      <c r="D710" s="79">
        <v>36</v>
      </c>
      <c r="E710" s="79">
        <v>20</v>
      </c>
      <c r="F710" s="80">
        <v>4</v>
      </c>
      <c r="G710" s="80">
        <v>15</v>
      </c>
      <c r="H710" s="68">
        <f t="array" ref="H710">INDEX('Нормативные затраты по МЗ'!$C$2:$C$132,MATCH(A710&amp;C710,'Нормативные затраты по МЗ'!$A$2:$A$132&amp;'Нормативные затраты по МЗ'!$B$2:$B$132,0))</f>
        <v>114.69</v>
      </c>
      <c r="I710" s="3">
        <f t="shared" si="22"/>
        <v>137628</v>
      </c>
      <c r="J710" s="53">
        <f t="shared" si="23"/>
        <v>1200</v>
      </c>
      <c r="K710"/>
    </row>
    <row r="711" spans="1:11" x14ac:dyDescent="0.45">
      <c r="A711" s="83" t="s">
        <v>81</v>
      </c>
      <c r="B711" s="78" t="s">
        <v>1966</v>
      </c>
      <c r="C711" s="78" t="s">
        <v>1</v>
      </c>
      <c r="D711" s="79">
        <v>36</v>
      </c>
      <c r="E711" s="79">
        <v>16</v>
      </c>
      <c r="F711" s="80">
        <v>4</v>
      </c>
      <c r="G711" s="80">
        <v>14</v>
      </c>
      <c r="H711" s="68">
        <f t="array" ref="H711">INDEX('Нормативные затраты по МЗ'!$C$2:$C$132,MATCH(A711&amp;C711,'Нормативные затраты по МЗ'!$A$2:$A$132&amp;'Нормативные затраты по МЗ'!$B$2:$B$132,0))</f>
        <v>114.69</v>
      </c>
      <c r="I711" s="3">
        <f t="shared" si="22"/>
        <v>102762.24000000001</v>
      </c>
      <c r="J711" s="53">
        <f t="shared" si="23"/>
        <v>896</v>
      </c>
      <c r="K711"/>
    </row>
    <row r="712" spans="1:11" x14ac:dyDescent="0.45">
      <c r="A712" s="83" t="s">
        <v>81</v>
      </c>
      <c r="B712" s="78" t="s">
        <v>1967</v>
      </c>
      <c r="C712" s="78" t="s">
        <v>1</v>
      </c>
      <c r="D712" s="79">
        <v>36</v>
      </c>
      <c r="E712" s="79">
        <v>20</v>
      </c>
      <c r="F712" s="80">
        <v>4</v>
      </c>
      <c r="G712" s="80">
        <v>15</v>
      </c>
      <c r="H712" s="68">
        <f t="array" ref="H712">INDEX('Нормативные затраты по МЗ'!$C$2:$C$132,MATCH(A712&amp;C712,'Нормативные затраты по МЗ'!$A$2:$A$132&amp;'Нормативные затраты по МЗ'!$B$2:$B$132,0))</f>
        <v>114.69</v>
      </c>
      <c r="I712" s="3">
        <f t="shared" si="22"/>
        <v>137628</v>
      </c>
      <c r="J712" s="53">
        <f t="shared" si="23"/>
        <v>1200</v>
      </c>
      <c r="K712"/>
    </row>
    <row r="713" spans="1:11" x14ac:dyDescent="0.45">
      <c r="A713" s="83" t="s">
        <v>81</v>
      </c>
      <c r="B713" s="78" t="s">
        <v>1968</v>
      </c>
      <c r="C713" s="78" t="s">
        <v>1</v>
      </c>
      <c r="D713" s="79">
        <v>36</v>
      </c>
      <c r="E713" s="79">
        <v>16</v>
      </c>
      <c r="F713" s="80">
        <v>4</v>
      </c>
      <c r="G713" s="80">
        <v>14</v>
      </c>
      <c r="H713" s="68">
        <f t="array" ref="H713">INDEX('Нормативные затраты по МЗ'!$C$2:$C$132,MATCH(A713&amp;C713,'Нормативные затраты по МЗ'!$A$2:$A$132&amp;'Нормативные затраты по МЗ'!$B$2:$B$132,0))</f>
        <v>114.69</v>
      </c>
      <c r="I713" s="3">
        <f t="shared" si="22"/>
        <v>102762.24000000001</v>
      </c>
      <c r="J713" s="53">
        <f t="shared" si="23"/>
        <v>896</v>
      </c>
      <c r="K713"/>
    </row>
    <row r="714" spans="1:11" x14ac:dyDescent="0.45">
      <c r="A714" s="83" t="s">
        <v>81</v>
      </c>
      <c r="B714" s="78" t="s">
        <v>1969</v>
      </c>
      <c r="C714" s="78" t="s">
        <v>1</v>
      </c>
      <c r="D714" s="79">
        <v>36</v>
      </c>
      <c r="E714" s="79">
        <v>20</v>
      </c>
      <c r="F714" s="80">
        <v>4</v>
      </c>
      <c r="G714" s="80">
        <v>15</v>
      </c>
      <c r="H714" s="68">
        <f t="array" ref="H714">INDEX('Нормативные затраты по МЗ'!$C$2:$C$132,MATCH(A714&amp;C714,'Нормативные затраты по МЗ'!$A$2:$A$132&amp;'Нормативные затраты по МЗ'!$B$2:$B$132,0))</f>
        <v>114.69</v>
      </c>
      <c r="I714" s="3">
        <f t="shared" si="22"/>
        <v>137628</v>
      </c>
      <c r="J714" s="53">
        <f t="shared" si="23"/>
        <v>1200</v>
      </c>
      <c r="K714"/>
    </row>
    <row r="715" spans="1:11" x14ac:dyDescent="0.45">
      <c r="A715" s="83" t="s">
        <v>81</v>
      </c>
      <c r="B715" s="78" t="s">
        <v>1970</v>
      </c>
      <c r="C715" s="78" t="s">
        <v>1</v>
      </c>
      <c r="D715" s="79">
        <v>36</v>
      </c>
      <c r="E715" s="79">
        <v>16</v>
      </c>
      <c r="F715" s="80">
        <v>4</v>
      </c>
      <c r="G715" s="80">
        <v>14</v>
      </c>
      <c r="H715" s="68">
        <f t="array" ref="H715">INDEX('Нормативные затраты по МЗ'!$C$2:$C$132,MATCH(A715&amp;C715,'Нормативные затраты по МЗ'!$A$2:$A$132&amp;'Нормативные затраты по МЗ'!$B$2:$B$132,0))</f>
        <v>114.69</v>
      </c>
      <c r="I715" s="3">
        <f t="shared" si="22"/>
        <v>102762.24000000001</v>
      </c>
      <c r="J715" s="53">
        <f t="shared" si="23"/>
        <v>896</v>
      </c>
      <c r="K715"/>
    </row>
    <row r="716" spans="1:11" x14ac:dyDescent="0.45">
      <c r="A716" s="83" t="s">
        <v>81</v>
      </c>
      <c r="B716" s="78" t="s">
        <v>1971</v>
      </c>
      <c r="C716" s="78" t="s">
        <v>1</v>
      </c>
      <c r="D716" s="79">
        <v>36</v>
      </c>
      <c r="E716" s="79">
        <v>20</v>
      </c>
      <c r="F716" s="80">
        <v>6</v>
      </c>
      <c r="G716" s="80">
        <v>15</v>
      </c>
      <c r="H716" s="68">
        <f t="array" ref="H716">INDEX('Нормативные затраты по МЗ'!$C$2:$C$132,MATCH(A716&amp;C716,'Нормативные затраты по МЗ'!$A$2:$A$132&amp;'Нормативные затраты по МЗ'!$B$2:$B$132,0))</f>
        <v>114.69</v>
      </c>
      <c r="I716" s="3">
        <f t="shared" si="22"/>
        <v>206442</v>
      </c>
      <c r="J716" s="53">
        <f t="shared" si="23"/>
        <v>1800</v>
      </c>
      <c r="K716"/>
    </row>
    <row r="717" spans="1:11" x14ac:dyDescent="0.45">
      <c r="A717" s="83" t="s">
        <v>81</v>
      </c>
      <c r="B717" s="78" t="s">
        <v>1972</v>
      </c>
      <c r="C717" s="78" t="s">
        <v>1</v>
      </c>
      <c r="D717" s="79">
        <v>36</v>
      </c>
      <c r="E717" s="79">
        <v>16</v>
      </c>
      <c r="F717" s="80">
        <v>4</v>
      </c>
      <c r="G717" s="80">
        <v>14</v>
      </c>
      <c r="H717" s="68">
        <f t="array" ref="H717">INDEX('Нормативные затраты по МЗ'!$C$2:$C$132,MATCH(A717&amp;C717,'Нормативные затраты по МЗ'!$A$2:$A$132&amp;'Нормативные затраты по МЗ'!$B$2:$B$132,0))</f>
        <v>114.69</v>
      </c>
      <c r="I717" s="3">
        <f t="shared" si="22"/>
        <v>102762.24000000001</v>
      </c>
      <c r="J717" s="53">
        <f t="shared" si="23"/>
        <v>896</v>
      </c>
      <c r="K717"/>
    </row>
    <row r="718" spans="1:11" x14ac:dyDescent="0.45">
      <c r="A718" s="83" t="s">
        <v>81</v>
      </c>
      <c r="B718" s="78" t="s">
        <v>1973</v>
      </c>
      <c r="C718" s="78" t="s">
        <v>1</v>
      </c>
      <c r="D718" s="79">
        <v>36</v>
      </c>
      <c r="E718" s="79">
        <v>20</v>
      </c>
      <c r="F718" s="80">
        <v>6</v>
      </c>
      <c r="G718" s="80">
        <v>15</v>
      </c>
      <c r="H718" s="68">
        <f t="array" ref="H718">INDEX('Нормативные затраты по МЗ'!$C$2:$C$132,MATCH(A718&amp;C718,'Нормативные затраты по МЗ'!$A$2:$A$132&amp;'Нормативные затраты по МЗ'!$B$2:$B$132,0))</f>
        <v>114.69</v>
      </c>
      <c r="I718" s="3">
        <f t="shared" si="22"/>
        <v>206442</v>
      </c>
      <c r="J718" s="53">
        <f t="shared" si="23"/>
        <v>1800</v>
      </c>
      <c r="K718"/>
    </row>
    <row r="719" spans="1:11" x14ac:dyDescent="0.45">
      <c r="A719" s="83" t="s">
        <v>81</v>
      </c>
      <c r="B719" s="78" t="s">
        <v>1974</v>
      </c>
      <c r="C719" s="78" t="s">
        <v>1</v>
      </c>
      <c r="D719" s="79">
        <v>36</v>
      </c>
      <c r="E719" s="79">
        <v>16</v>
      </c>
      <c r="F719" s="80">
        <v>4</v>
      </c>
      <c r="G719" s="80">
        <v>14</v>
      </c>
      <c r="H719" s="68">
        <f t="array" ref="H719">INDEX('Нормативные затраты по МЗ'!$C$2:$C$132,MATCH(A719&amp;C719,'Нормативные затраты по МЗ'!$A$2:$A$132&amp;'Нормативные затраты по МЗ'!$B$2:$B$132,0))</f>
        <v>114.69</v>
      </c>
      <c r="I719" s="3">
        <f t="shared" si="22"/>
        <v>102762.24000000001</v>
      </c>
      <c r="J719" s="53">
        <f t="shared" si="23"/>
        <v>896</v>
      </c>
      <c r="K719"/>
    </row>
    <row r="720" spans="1:11" x14ac:dyDescent="0.45">
      <c r="A720" s="83" t="s">
        <v>81</v>
      </c>
      <c r="B720" s="78" t="s">
        <v>1975</v>
      </c>
      <c r="C720" s="78" t="s">
        <v>1</v>
      </c>
      <c r="D720" s="79">
        <v>36</v>
      </c>
      <c r="E720" s="79">
        <v>20</v>
      </c>
      <c r="F720" s="80">
        <v>4</v>
      </c>
      <c r="G720" s="80">
        <v>12</v>
      </c>
      <c r="H720" s="68">
        <f t="array" ref="H720">INDEX('Нормативные затраты по МЗ'!$C$2:$C$132,MATCH(A720&amp;C720,'Нормативные затраты по МЗ'!$A$2:$A$132&amp;'Нормативные затраты по МЗ'!$B$2:$B$132,0))</f>
        <v>114.69</v>
      </c>
      <c r="I720" s="3">
        <f t="shared" si="22"/>
        <v>110102.39999999999</v>
      </c>
      <c r="J720" s="53">
        <f t="shared" si="23"/>
        <v>960</v>
      </c>
      <c r="K720"/>
    </row>
    <row r="721" spans="1:11" x14ac:dyDescent="0.45">
      <c r="A721" s="83" t="s">
        <v>81</v>
      </c>
      <c r="B721" s="78" t="s">
        <v>1976</v>
      </c>
      <c r="C721" s="78" t="s">
        <v>1</v>
      </c>
      <c r="D721" s="79">
        <v>36</v>
      </c>
      <c r="E721" s="79">
        <v>16</v>
      </c>
      <c r="F721" s="80">
        <v>4</v>
      </c>
      <c r="G721" s="80">
        <v>14</v>
      </c>
      <c r="H721" s="68">
        <f t="array" ref="H721">INDEX('Нормативные затраты по МЗ'!$C$2:$C$132,MATCH(A721&amp;C721,'Нормативные затраты по МЗ'!$A$2:$A$132&amp;'Нормативные затраты по МЗ'!$B$2:$B$132,0))</f>
        <v>114.69</v>
      </c>
      <c r="I721" s="3">
        <f t="shared" si="22"/>
        <v>102762.24000000001</v>
      </c>
      <c r="J721" s="53">
        <f t="shared" si="23"/>
        <v>896</v>
      </c>
      <c r="K721"/>
    </row>
    <row r="722" spans="1:11" x14ac:dyDescent="0.45">
      <c r="A722" s="83" t="s">
        <v>81</v>
      </c>
      <c r="B722" s="78" t="s">
        <v>1977</v>
      </c>
      <c r="C722" s="78" t="s">
        <v>1</v>
      </c>
      <c r="D722" s="79">
        <v>36</v>
      </c>
      <c r="E722" s="79">
        <v>20</v>
      </c>
      <c r="F722" s="80">
        <v>4</v>
      </c>
      <c r="G722" s="80">
        <v>15</v>
      </c>
      <c r="H722" s="68">
        <f t="array" ref="H722">INDEX('Нормативные затраты по МЗ'!$C$2:$C$132,MATCH(A722&amp;C722,'Нормативные затраты по МЗ'!$A$2:$A$132&amp;'Нормативные затраты по МЗ'!$B$2:$B$132,0))</f>
        <v>114.69</v>
      </c>
      <c r="I722" s="3">
        <f t="shared" si="22"/>
        <v>137628</v>
      </c>
      <c r="J722" s="53">
        <f t="shared" si="23"/>
        <v>1200</v>
      </c>
      <c r="K722"/>
    </row>
    <row r="723" spans="1:11" x14ac:dyDescent="0.45">
      <c r="A723" s="83" t="s">
        <v>81</v>
      </c>
      <c r="B723" s="78" t="s">
        <v>1978</v>
      </c>
      <c r="C723" s="78" t="s">
        <v>1</v>
      </c>
      <c r="D723" s="79">
        <v>36</v>
      </c>
      <c r="E723" s="79">
        <v>16</v>
      </c>
      <c r="F723" s="80">
        <v>4</v>
      </c>
      <c r="G723" s="80">
        <v>14</v>
      </c>
      <c r="H723" s="68">
        <f t="array" ref="H723">INDEX('Нормативные затраты по МЗ'!$C$2:$C$132,MATCH(A723&amp;C723,'Нормативные затраты по МЗ'!$A$2:$A$132&amp;'Нормативные затраты по МЗ'!$B$2:$B$132,0))</f>
        <v>114.69</v>
      </c>
      <c r="I723" s="3">
        <f t="shared" si="22"/>
        <v>102762.24000000001</v>
      </c>
      <c r="J723" s="53">
        <f t="shared" si="23"/>
        <v>896</v>
      </c>
      <c r="K723"/>
    </row>
    <row r="724" spans="1:11" x14ac:dyDescent="0.45">
      <c r="A724" s="83" t="s">
        <v>81</v>
      </c>
      <c r="B724" s="78" t="s">
        <v>1979</v>
      </c>
      <c r="C724" s="78" t="s">
        <v>1</v>
      </c>
      <c r="D724" s="79">
        <v>36</v>
      </c>
      <c r="E724" s="79">
        <v>20</v>
      </c>
      <c r="F724" s="80">
        <v>4</v>
      </c>
      <c r="G724" s="80">
        <v>15</v>
      </c>
      <c r="H724" s="68">
        <f t="array" ref="H724">INDEX('Нормативные затраты по МЗ'!$C$2:$C$132,MATCH(A724&amp;C724,'Нормативные затраты по МЗ'!$A$2:$A$132&amp;'Нормативные затраты по МЗ'!$B$2:$B$132,0))</f>
        <v>114.69</v>
      </c>
      <c r="I724" s="3">
        <f t="shared" si="22"/>
        <v>137628</v>
      </c>
      <c r="J724" s="53">
        <f t="shared" si="23"/>
        <v>1200</v>
      </c>
      <c r="K724"/>
    </row>
    <row r="725" spans="1:11" x14ac:dyDescent="0.45">
      <c r="A725" s="83" t="s">
        <v>81</v>
      </c>
      <c r="B725" s="78" t="s">
        <v>1980</v>
      </c>
      <c r="C725" s="78" t="s">
        <v>1</v>
      </c>
      <c r="D725" s="79">
        <v>36</v>
      </c>
      <c r="E725" s="79">
        <v>16</v>
      </c>
      <c r="F725" s="80">
        <v>4</v>
      </c>
      <c r="G725" s="80">
        <v>14</v>
      </c>
      <c r="H725" s="68">
        <f t="array" ref="H725">INDEX('Нормативные затраты по МЗ'!$C$2:$C$132,MATCH(A725&amp;C725,'Нормативные затраты по МЗ'!$A$2:$A$132&amp;'Нормативные затраты по МЗ'!$B$2:$B$132,0))</f>
        <v>114.69</v>
      </c>
      <c r="I725" s="3">
        <f t="shared" si="22"/>
        <v>102762.24000000001</v>
      </c>
      <c r="J725" s="53">
        <f t="shared" si="23"/>
        <v>896</v>
      </c>
      <c r="K725"/>
    </row>
    <row r="726" spans="1:11" x14ac:dyDescent="0.45">
      <c r="A726" s="83" t="s">
        <v>81</v>
      </c>
      <c r="B726" s="78" t="s">
        <v>1981</v>
      </c>
      <c r="C726" s="78" t="s">
        <v>1</v>
      </c>
      <c r="D726" s="79">
        <v>36</v>
      </c>
      <c r="E726" s="79">
        <v>20</v>
      </c>
      <c r="F726" s="80">
        <v>4</v>
      </c>
      <c r="G726" s="80">
        <v>15</v>
      </c>
      <c r="H726" s="68">
        <f t="array" ref="H726">INDEX('Нормативные затраты по МЗ'!$C$2:$C$132,MATCH(A726&amp;C726,'Нормативные затраты по МЗ'!$A$2:$A$132&amp;'Нормативные затраты по МЗ'!$B$2:$B$132,0))</f>
        <v>114.69</v>
      </c>
      <c r="I726" s="3">
        <f t="shared" si="22"/>
        <v>137628</v>
      </c>
      <c r="J726" s="53">
        <f t="shared" si="23"/>
        <v>1200</v>
      </c>
      <c r="K726"/>
    </row>
    <row r="727" spans="1:11" x14ac:dyDescent="0.45">
      <c r="A727" s="83" t="s">
        <v>81</v>
      </c>
      <c r="B727" s="78" t="s">
        <v>1982</v>
      </c>
      <c r="C727" s="78" t="s">
        <v>1</v>
      </c>
      <c r="D727" s="79">
        <v>36</v>
      </c>
      <c r="E727" s="79">
        <v>16</v>
      </c>
      <c r="F727" s="80">
        <v>4</v>
      </c>
      <c r="G727" s="80">
        <v>14</v>
      </c>
      <c r="H727" s="68">
        <f t="array" ref="H727">INDEX('Нормативные затраты по МЗ'!$C$2:$C$132,MATCH(A727&amp;C727,'Нормативные затраты по МЗ'!$A$2:$A$132&amp;'Нормативные затраты по МЗ'!$B$2:$B$132,0))</f>
        <v>114.69</v>
      </c>
      <c r="I727" s="3">
        <f t="shared" si="22"/>
        <v>102762.24000000001</v>
      </c>
      <c r="J727" s="53">
        <f t="shared" si="23"/>
        <v>896</v>
      </c>
      <c r="K727"/>
    </row>
    <row r="728" spans="1:11" x14ac:dyDescent="0.45">
      <c r="A728" s="83" t="s">
        <v>81</v>
      </c>
      <c r="B728" s="78" t="s">
        <v>1983</v>
      </c>
      <c r="C728" s="78" t="s">
        <v>1</v>
      </c>
      <c r="D728" s="79">
        <v>36</v>
      </c>
      <c r="E728" s="79">
        <v>20</v>
      </c>
      <c r="F728" s="80">
        <v>4</v>
      </c>
      <c r="G728" s="80">
        <v>15</v>
      </c>
      <c r="H728" s="68">
        <f t="array" ref="H728">INDEX('Нормативные затраты по МЗ'!$C$2:$C$132,MATCH(A728&amp;C728,'Нормативные затраты по МЗ'!$A$2:$A$132&amp;'Нормативные затраты по МЗ'!$B$2:$B$132,0))</f>
        <v>114.69</v>
      </c>
      <c r="I728" s="3">
        <f t="shared" si="22"/>
        <v>137628</v>
      </c>
      <c r="J728" s="53">
        <f t="shared" si="23"/>
        <v>1200</v>
      </c>
      <c r="K728"/>
    </row>
    <row r="729" spans="1:11" x14ac:dyDescent="0.45">
      <c r="A729" s="83" t="s">
        <v>81</v>
      </c>
      <c r="B729" s="78" t="s">
        <v>1984</v>
      </c>
      <c r="C729" s="78" t="s">
        <v>1</v>
      </c>
      <c r="D729" s="79">
        <v>36</v>
      </c>
      <c r="E729" s="79">
        <v>16</v>
      </c>
      <c r="F729" s="80">
        <v>4</v>
      </c>
      <c r="G729" s="80">
        <v>14</v>
      </c>
      <c r="H729" s="68">
        <f t="array" ref="H729">INDEX('Нормативные затраты по МЗ'!$C$2:$C$132,MATCH(A729&amp;C729,'Нормативные затраты по МЗ'!$A$2:$A$132&amp;'Нормативные затраты по МЗ'!$B$2:$B$132,0))</f>
        <v>114.69</v>
      </c>
      <c r="I729" s="3">
        <f t="shared" si="22"/>
        <v>102762.24000000001</v>
      </c>
      <c r="J729" s="53">
        <f t="shared" si="23"/>
        <v>896</v>
      </c>
      <c r="K729"/>
    </row>
    <row r="730" spans="1:11" x14ac:dyDescent="0.45">
      <c r="A730" s="83" t="s">
        <v>81</v>
      </c>
      <c r="B730" s="78" t="s">
        <v>1985</v>
      </c>
      <c r="C730" s="78" t="s">
        <v>1</v>
      </c>
      <c r="D730" s="79">
        <v>36</v>
      </c>
      <c r="E730" s="79">
        <v>20</v>
      </c>
      <c r="F730" s="80">
        <v>4</v>
      </c>
      <c r="G730" s="80">
        <v>15</v>
      </c>
      <c r="H730" s="68">
        <f t="array" ref="H730">INDEX('Нормативные затраты по МЗ'!$C$2:$C$132,MATCH(A730&amp;C730,'Нормативные затраты по МЗ'!$A$2:$A$132&amp;'Нормативные затраты по МЗ'!$B$2:$B$132,0))</f>
        <v>114.69</v>
      </c>
      <c r="I730" s="3">
        <f t="shared" si="22"/>
        <v>137628</v>
      </c>
      <c r="J730" s="53">
        <f t="shared" si="23"/>
        <v>1200</v>
      </c>
      <c r="K730"/>
    </row>
    <row r="731" spans="1:11" x14ac:dyDescent="0.45">
      <c r="A731" s="83" t="s">
        <v>81</v>
      </c>
      <c r="B731" s="78" t="s">
        <v>1986</v>
      </c>
      <c r="C731" s="78" t="s">
        <v>1</v>
      </c>
      <c r="D731" s="79">
        <v>36</v>
      </c>
      <c r="E731" s="79">
        <v>16</v>
      </c>
      <c r="F731" s="80">
        <v>4</v>
      </c>
      <c r="G731" s="80">
        <v>14</v>
      </c>
      <c r="H731" s="68">
        <f t="array" ref="H731">INDEX('Нормативные затраты по МЗ'!$C$2:$C$132,MATCH(A731&amp;C731,'Нормативные затраты по МЗ'!$A$2:$A$132&amp;'Нормативные затраты по МЗ'!$B$2:$B$132,0))</f>
        <v>114.69</v>
      </c>
      <c r="I731" s="3">
        <f t="shared" si="22"/>
        <v>102762.24000000001</v>
      </c>
      <c r="J731" s="53">
        <f t="shared" si="23"/>
        <v>896</v>
      </c>
      <c r="K731"/>
    </row>
    <row r="732" spans="1:11" x14ac:dyDescent="0.45">
      <c r="A732" s="83" t="s">
        <v>81</v>
      </c>
      <c r="B732" s="78" t="s">
        <v>1987</v>
      </c>
      <c r="C732" s="78" t="s">
        <v>1</v>
      </c>
      <c r="D732" s="79">
        <v>36</v>
      </c>
      <c r="E732" s="79">
        <v>20</v>
      </c>
      <c r="F732" s="80">
        <v>4</v>
      </c>
      <c r="G732" s="80">
        <v>12</v>
      </c>
      <c r="H732" s="68">
        <f t="array" ref="H732">INDEX('Нормативные затраты по МЗ'!$C$2:$C$132,MATCH(A732&amp;C732,'Нормативные затраты по МЗ'!$A$2:$A$132&amp;'Нормативные затраты по МЗ'!$B$2:$B$132,0))</f>
        <v>114.69</v>
      </c>
      <c r="I732" s="3">
        <f t="shared" si="22"/>
        <v>110102.39999999999</v>
      </c>
      <c r="J732" s="53">
        <f t="shared" si="23"/>
        <v>960</v>
      </c>
      <c r="K732"/>
    </row>
    <row r="733" spans="1:11" x14ac:dyDescent="0.45">
      <c r="A733" s="83" t="s">
        <v>81</v>
      </c>
      <c r="B733" s="78" t="s">
        <v>1988</v>
      </c>
      <c r="C733" s="78" t="s">
        <v>1</v>
      </c>
      <c r="D733" s="79">
        <v>36</v>
      </c>
      <c r="E733" s="79">
        <v>16</v>
      </c>
      <c r="F733" s="80">
        <v>4</v>
      </c>
      <c r="G733" s="80">
        <v>14</v>
      </c>
      <c r="H733" s="68">
        <f t="array" ref="H733">INDEX('Нормативные затраты по МЗ'!$C$2:$C$132,MATCH(A733&amp;C733,'Нормативные затраты по МЗ'!$A$2:$A$132&amp;'Нормативные затраты по МЗ'!$B$2:$B$132,0))</f>
        <v>114.69</v>
      </c>
      <c r="I733" s="3">
        <f t="shared" si="22"/>
        <v>102762.24000000001</v>
      </c>
      <c r="J733" s="53">
        <f t="shared" si="23"/>
        <v>896</v>
      </c>
      <c r="K733"/>
    </row>
    <row r="734" spans="1:11" x14ac:dyDescent="0.45">
      <c r="A734" s="83" t="s">
        <v>81</v>
      </c>
      <c r="B734" s="78" t="s">
        <v>1989</v>
      </c>
      <c r="C734" s="78" t="s">
        <v>1</v>
      </c>
      <c r="D734" s="79">
        <v>36</v>
      </c>
      <c r="E734" s="79">
        <v>20</v>
      </c>
      <c r="F734" s="80">
        <v>6</v>
      </c>
      <c r="G734" s="80">
        <v>15</v>
      </c>
      <c r="H734" s="68">
        <f t="array" ref="H734">INDEX('Нормативные затраты по МЗ'!$C$2:$C$132,MATCH(A734&amp;C734,'Нормативные затраты по МЗ'!$A$2:$A$132&amp;'Нормативные затраты по МЗ'!$B$2:$B$132,0))</f>
        <v>114.69</v>
      </c>
      <c r="I734" s="3">
        <f t="shared" si="22"/>
        <v>206442</v>
      </c>
      <c r="J734" s="53">
        <f t="shared" si="23"/>
        <v>1800</v>
      </c>
      <c r="K734"/>
    </row>
    <row r="735" spans="1:11" x14ac:dyDescent="0.45">
      <c r="A735" s="83" t="s">
        <v>81</v>
      </c>
      <c r="B735" s="78" t="s">
        <v>1990</v>
      </c>
      <c r="C735" s="78" t="s">
        <v>1</v>
      </c>
      <c r="D735" s="79">
        <v>36</v>
      </c>
      <c r="E735" s="79">
        <v>16</v>
      </c>
      <c r="F735" s="80">
        <v>4</v>
      </c>
      <c r="G735" s="80">
        <v>14</v>
      </c>
      <c r="H735" s="68">
        <f t="array" ref="H735">INDEX('Нормативные затраты по МЗ'!$C$2:$C$132,MATCH(A735&amp;C735,'Нормативные затраты по МЗ'!$A$2:$A$132&amp;'Нормативные затраты по МЗ'!$B$2:$B$132,0))</f>
        <v>114.69</v>
      </c>
      <c r="I735" s="3">
        <f t="shared" si="22"/>
        <v>102762.24000000001</v>
      </c>
      <c r="J735" s="53">
        <f t="shared" si="23"/>
        <v>896</v>
      </c>
      <c r="K735"/>
    </row>
    <row r="736" spans="1:11" x14ac:dyDescent="0.45">
      <c r="A736" s="83" t="s">
        <v>81</v>
      </c>
      <c r="B736" s="78" t="s">
        <v>1991</v>
      </c>
      <c r="C736" s="78" t="s">
        <v>1</v>
      </c>
      <c r="D736" s="79">
        <v>36</v>
      </c>
      <c r="E736" s="79">
        <v>20</v>
      </c>
      <c r="F736" s="80">
        <v>4</v>
      </c>
      <c r="G736" s="80">
        <v>15</v>
      </c>
      <c r="H736" s="68">
        <f t="array" ref="H736">INDEX('Нормативные затраты по МЗ'!$C$2:$C$132,MATCH(A736&amp;C736,'Нормативные затраты по МЗ'!$A$2:$A$132&amp;'Нормативные затраты по МЗ'!$B$2:$B$132,0))</f>
        <v>114.69</v>
      </c>
      <c r="I736" s="3">
        <f t="shared" si="22"/>
        <v>137628</v>
      </c>
      <c r="J736" s="53">
        <f t="shared" si="23"/>
        <v>1200</v>
      </c>
      <c r="K736"/>
    </row>
    <row r="737" spans="1:11" x14ac:dyDescent="0.45">
      <c r="A737" s="83" t="s">
        <v>81</v>
      </c>
      <c r="B737" s="78" t="s">
        <v>1992</v>
      </c>
      <c r="C737" s="78" t="s">
        <v>1</v>
      </c>
      <c r="D737" s="79">
        <v>36</v>
      </c>
      <c r="E737" s="79">
        <v>16</v>
      </c>
      <c r="F737" s="80">
        <v>4</v>
      </c>
      <c r="G737" s="80">
        <v>14</v>
      </c>
      <c r="H737" s="68">
        <f t="array" ref="H737">INDEX('Нормативные затраты по МЗ'!$C$2:$C$132,MATCH(A737&amp;C737,'Нормативные затраты по МЗ'!$A$2:$A$132&amp;'Нормативные затраты по МЗ'!$B$2:$B$132,0))</f>
        <v>114.69</v>
      </c>
      <c r="I737" s="3">
        <f t="shared" si="22"/>
        <v>102762.24000000001</v>
      </c>
      <c r="J737" s="53">
        <f t="shared" si="23"/>
        <v>896</v>
      </c>
      <c r="K737"/>
    </row>
    <row r="738" spans="1:11" x14ac:dyDescent="0.45">
      <c r="A738" s="83" t="s">
        <v>81</v>
      </c>
      <c r="B738" s="78" t="s">
        <v>1993</v>
      </c>
      <c r="C738" s="78" t="s">
        <v>1</v>
      </c>
      <c r="D738" s="79">
        <v>36</v>
      </c>
      <c r="E738" s="79">
        <v>20</v>
      </c>
      <c r="F738" s="80">
        <v>4</v>
      </c>
      <c r="G738" s="80">
        <v>15</v>
      </c>
      <c r="H738" s="68">
        <f t="array" ref="H738">INDEX('Нормативные затраты по МЗ'!$C$2:$C$132,MATCH(A738&amp;C738,'Нормативные затраты по МЗ'!$A$2:$A$132&amp;'Нормативные затраты по МЗ'!$B$2:$B$132,0))</f>
        <v>114.69</v>
      </c>
      <c r="I738" s="3">
        <f t="shared" si="22"/>
        <v>137628</v>
      </c>
      <c r="J738" s="53">
        <f t="shared" si="23"/>
        <v>1200</v>
      </c>
      <c r="K738"/>
    </row>
    <row r="739" spans="1:11" x14ac:dyDescent="0.45">
      <c r="A739" s="83" t="s">
        <v>81</v>
      </c>
      <c r="B739" s="78" t="s">
        <v>1994</v>
      </c>
      <c r="C739" s="78" t="s">
        <v>1</v>
      </c>
      <c r="D739" s="79">
        <v>36</v>
      </c>
      <c r="E739" s="79">
        <v>16</v>
      </c>
      <c r="F739" s="80">
        <v>4</v>
      </c>
      <c r="G739" s="80">
        <v>14</v>
      </c>
      <c r="H739" s="68">
        <f t="array" ref="H739">INDEX('Нормативные затраты по МЗ'!$C$2:$C$132,MATCH(A739&amp;C739,'Нормативные затраты по МЗ'!$A$2:$A$132&amp;'Нормативные затраты по МЗ'!$B$2:$B$132,0))</f>
        <v>114.69</v>
      </c>
      <c r="I739" s="3">
        <f t="shared" si="22"/>
        <v>102762.24000000001</v>
      </c>
      <c r="J739" s="53">
        <f t="shared" si="23"/>
        <v>896</v>
      </c>
      <c r="K739"/>
    </row>
    <row r="740" spans="1:11" x14ac:dyDescent="0.45">
      <c r="A740" s="83" t="s">
        <v>81</v>
      </c>
      <c r="B740" s="78" t="s">
        <v>1995</v>
      </c>
      <c r="C740" s="78" t="s">
        <v>1</v>
      </c>
      <c r="D740" s="79">
        <v>36</v>
      </c>
      <c r="E740" s="79">
        <v>20</v>
      </c>
      <c r="F740" s="80">
        <v>4</v>
      </c>
      <c r="G740" s="80">
        <v>15</v>
      </c>
      <c r="H740" s="68">
        <f t="array" ref="H740">INDEX('Нормативные затраты по МЗ'!$C$2:$C$132,MATCH(A740&amp;C740,'Нормативные затраты по МЗ'!$A$2:$A$132&amp;'Нормативные затраты по МЗ'!$B$2:$B$132,0))</f>
        <v>114.69</v>
      </c>
      <c r="I740" s="3">
        <f t="shared" si="22"/>
        <v>137628</v>
      </c>
      <c r="J740" s="53">
        <f t="shared" si="23"/>
        <v>1200</v>
      </c>
      <c r="K740"/>
    </row>
    <row r="741" spans="1:11" x14ac:dyDescent="0.45">
      <c r="A741" s="83" t="s">
        <v>81</v>
      </c>
      <c r="B741" s="78" t="s">
        <v>1996</v>
      </c>
      <c r="C741" s="78" t="s">
        <v>1</v>
      </c>
      <c r="D741" s="79">
        <v>36</v>
      </c>
      <c r="E741" s="79">
        <v>16</v>
      </c>
      <c r="F741" s="80">
        <v>4</v>
      </c>
      <c r="G741" s="80">
        <v>14</v>
      </c>
      <c r="H741" s="68">
        <f t="array" ref="H741">INDEX('Нормативные затраты по МЗ'!$C$2:$C$132,MATCH(A741&amp;C741,'Нормативные затраты по МЗ'!$A$2:$A$132&amp;'Нормативные затраты по МЗ'!$B$2:$B$132,0))</f>
        <v>114.69</v>
      </c>
      <c r="I741" s="3">
        <f t="shared" si="22"/>
        <v>102762.24000000001</v>
      </c>
      <c r="J741" s="53">
        <f t="shared" si="23"/>
        <v>896</v>
      </c>
      <c r="K741"/>
    </row>
    <row r="742" spans="1:11" x14ac:dyDescent="0.45">
      <c r="A742" s="83" t="s">
        <v>81</v>
      </c>
      <c r="B742" s="78" t="s">
        <v>1997</v>
      </c>
      <c r="C742" s="78" t="s">
        <v>1</v>
      </c>
      <c r="D742" s="79">
        <v>36</v>
      </c>
      <c r="E742" s="79">
        <v>20</v>
      </c>
      <c r="F742" s="80">
        <v>4</v>
      </c>
      <c r="G742" s="80">
        <v>15</v>
      </c>
      <c r="H742" s="68">
        <f t="array" ref="H742">INDEX('Нормативные затраты по МЗ'!$C$2:$C$132,MATCH(A742&amp;C742,'Нормативные затраты по МЗ'!$A$2:$A$132&amp;'Нормативные затраты по МЗ'!$B$2:$B$132,0))</f>
        <v>114.69</v>
      </c>
      <c r="I742" s="3">
        <f t="shared" si="22"/>
        <v>137628</v>
      </c>
      <c r="J742" s="53">
        <f t="shared" si="23"/>
        <v>1200</v>
      </c>
      <c r="K742"/>
    </row>
    <row r="743" spans="1:11" x14ac:dyDescent="0.45">
      <c r="A743" s="83" t="s">
        <v>81</v>
      </c>
      <c r="B743" s="78" t="s">
        <v>1998</v>
      </c>
      <c r="C743" s="78" t="s">
        <v>1</v>
      </c>
      <c r="D743" s="79">
        <v>36</v>
      </c>
      <c r="E743" s="79">
        <v>16</v>
      </c>
      <c r="F743" s="80">
        <v>4</v>
      </c>
      <c r="G743" s="80">
        <v>14</v>
      </c>
      <c r="H743" s="68">
        <f t="array" ref="H743">INDEX('Нормативные затраты по МЗ'!$C$2:$C$132,MATCH(A743&amp;C743,'Нормативные затраты по МЗ'!$A$2:$A$132&amp;'Нормативные затраты по МЗ'!$B$2:$B$132,0))</f>
        <v>114.69</v>
      </c>
      <c r="I743" s="3">
        <f t="shared" si="22"/>
        <v>102762.24000000001</v>
      </c>
      <c r="J743" s="53">
        <f t="shared" si="23"/>
        <v>896</v>
      </c>
      <c r="K743"/>
    </row>
    <row r="744" spans="1:11" x14ac:dyDescent="0.45">
      <c r="A744" s="83" t="s">
        <v>81</v>
      </c>
      <c r="B744" s="78" t="s">
        <v>1999</v>
      </c>
      <c r="C744" s="78" t="s">
        <v>1</v>
      </c>
      <c r="D744" s="79">
        <v>36</v>
      </c>
      <c r="E744" s="79">
        <v>20</v>
      </c>
      <c r="F744" s="80">
        <v>4</v>
      </c>
      <c r="G744" s="80">
        <v>15</v>
      </c>
      <c r="H744" s="68">
        <f t="array" ref="H744">INDEX('Нормативные затраты по МЗ'!$C$2:$C$132,MATCH(A744&amp;C744,'Нормативные затраты по МЗ'!$A$2:$A$132&amp;'Нормативные затраты по МЗ'!$B$2:$B$132,0))</f>
        <v>114.69</v>
      </c>
      <c r="I744" s="3">
        <f t="shared" si="22"/>
        <v>137628</v>
      </c>
      <c r="J744" s="53">
        <f t="shared" si="23"/>
        <v>1200</v>
      </c>
      <c r="K744"/>
    </row>
    <row r="745" spans="1:11" x14ac:dyDescent="0.45">
      <c r="A745" s="83" t="s">
        <v>81</v>
      </c>
      <c r="B745" s="78" t="s">
        <v>2000</v>
      </c>
      <c r="C745" s="78" t="s">
        <v>1</v>
      </c>
      <c r="D745" s="79">
        <v>36</v>
      </c>
      <c r="E745" s="79">
        <v>16</v>
      </c>
      <c r="F745" s="80">
        <v>4</v>
      </c>
      <c r="G745" s="80">
        <v>14</v>
      </c>
      <c r="H745" s="68">
        <f t="array" ref="H745">INDEX('Нормативные затраты по МЗ'!$C$2:$C$132,MATCH(A745&amp;C745,'Нормативные затраты по МЗ'!$A$2:$A$132&amp;'Нормативные затраты по МЗ'!$B$2:$B$132,0))</f>
        <v>114.69</v>
      </c>
      <c r="I745" s="3">
        <f t="shared" si="22"/>
        <v>102762.24000000001</v>
      </c>
      <c r="J745" s="53">
        <f t="shared" si="23"/>
        <v>896</v>
      </c>
      <c r="K745"/>
    </row>
    <row r="746" spans="1:11" x14ac:dyDescent="0.45">
      <c r="A746" s="83" t="s">
        <v>81</v>
      </c>
      <c r="B746" s="78" t="s">
        <v>2001</v>
      </c>
      <c r="C746" s="78" t="s">
        <v>1</v>
      </c>
      <c r="D746" s="79">
        <v>36</v>
      </c>
      <c r="E746" s="79">
        <v>20</v>
      </c>
      <c r="F746" s="80">
        <v>4</v>
      </c>
      <c r="G746" s="80">
        <v>15</v>
      </c>
      <c r="H746" s="68">
        <f t="array" ref="H746">INDEX('Нормативные затраты по МЗ'!$C$2:$C$132,MATCH(A746&amp;C746,'Нормативные затраты по МЗ'!$A$2:$A$132&amp;'Нормативные затраты по МЗ'!$B$2:$B$132,0))</f>
        <v>114.69</v>
      </c>
      <c r="I746" s="3">
        <f t="shared" si="22"/>
        <v>137628</v>
      </c>
      <c r="J746" s="53">
        <f t="shared" si="23"/>
        <v>1200</v>
      </c>
      <c r="K746"/>
    </row>
    <row r="747" spans="1:11" x14ac:dyDescent="0.45">
      <c r="A747" s="83" t="s">
        <v>81</v>
      </c>
      <c r="B747" s="78" t="s">
        <v>2002</v>
      </c>
      <c r="C747" s="78" t="s">
        <v>1</v>
      </c>
      <c r="D747" s="79">
        <v>36</v>
      </c>
      <c r="E747" s="79">
        <v>16</v>
      </c>
      <c r="F747" s="80">
        <v>4</v>
      </c>
      <c r="G747" s="80">
        <v>14</v>
      </c>
      <c r="H747" s="68">
        <f t="array" ref="H747">INDEX('Нормативные затраты по МЗ'!$C$2:$C$132,MATCH(A747&amp;C747,'Нормативные затраты по МЗ'!$A$2:$A$132&amp;'Нормативные затраты по МЗ'!$B$2:$B$132,0))</f>
        <v>114.69</v>
      </c>
      <c r="I747" s="3">
        <f t="shared" si="22"/>
        <v>102762.24000000001</v>
      </c>
      <c r="J747" s="53">
        <f t="shared" si="23"/>
        <v>896</v>
      </c>
      <c r="K747"/>
    </row>
    <row r="748" spans="1:11" x14ac:dyDescent="0.45">
      <c r="A748" s="83" t="s">
        <v>81</v>
      </c>
      <c r="B748" s="78" t="s">
        <v>2003</v>
      </c>
      <c r="C748" s="78" t="s">
        <v>1</v>
      </c>
      <c r="D748" s="79">
        <v>36</v>
      </c>
      <c r="E748" s="79">
        <v>20</v>
      </c>
      <c r="F748" s="80">
        <v>4</v>
      </c>
      <c r="G748" s="80">
        <v>18</v>
      </c>
      <c r="H748" s="68">
        <f t="array" ref="H748">INDEX('Нормативные затраты по МЗ'!$C$2:$C$132,MATCH(A748&amp;C748,'Нормативные затраты по МЗ'!$A$2:$A$132&amp;'Нормативные затраты по МЗ'!$B$2:$B$132,0))</f>
        <v>114.69</v>
      </c>
      <c r="I748" s="3">
        <f t="shared" si="22"/>
        <v>165153.60000000001</v>
      </c>
      <c r="J748" s="53">
        <f t="shared" si="23"/>
        <v>1440</v>
      </c>
      <c r="K748"/>
    </row>
    <row r="749" spans="1:11" x14ac:dyDescent="0.45">
      <c r="A749" s="83" t="s">
        <v>81</v>
      </c>
      <c r="B749" s="78" t="s">
        <v>2004</v>
      </c>
      <c r="C749" s="78" t="s">
        <v>1</v>
      </c>
      <c r="D749" s="79">
        <v>36</v>
      </c>
      <c r="E749" s="79">
        <v>16</v>
      </c>
      <c r="F749" s="80">
        <v>4</v>
      </c>
      <c r="G749" s="80">
        <v>14</v>
      </c>
      <c r="H749" s="68">
        <f t="array" ref="H749">INDEX('Нормативные затраты по МЗ'!$C$2:$C$132,MATCH(A749&amp;C749,'Нормативные затраты по МЗ'!$A$2:$A$132&amp;'Нормативные затраты по МЗ'!$B$2:$B$132,0))</f>
        <v>114.69</v>
      </c>
      <c r="I749" s="3">
        <f t="shared" si="22"/>
        <v>102762.24000000001</v>
      </c>
      <c r="J749" s="53">
        <f t="shared" si="23"/>
        <v>896</v>
      </c>
      <c r="K749"/>
    </row>
    <row r="750" spans="1:11" x14ac:dyDescent="0.45">
      <c r="A750" s="83" t="s">
        <v>81</v>
      </c>
      <c r="B750" s="78" t="s">
        <v>2005</v>
      </c>
      <c r="C750" s="78" t="s">
        <v>1</v>
      </c>
      <c r="D750" s="79">
        <v>36</v>
      </c>
      <c r="E750" s="79">
        <v>20</v>
      </c>
      <c r="F750" s="80">
        <v>6</v>
      </c>
      <c r="G750" s="80">
        <v>15</v>
      </c>
      <c r="H750" s="68">
        <f t="array" ref="H750">INDEX('Нормативные затраты по МЗ'!$C$2:$C$132,MATCH(A750&amp;C750,'Нормативные затраты по МЗ'!$A$2:$A$132&amp;'Нормативные затраты по МЗ'!$B$2:$B$132,0))</f>
        <v>114.69</v>
      </c>
      <c r="I750" s="3">
        <f t="shared" si="22"/>
        <v>206442</v>
      </c>
      <c r="J750" s="53">
        <f t="shared" si="23"/>
        <v>1800</v>
      </c>
      <c r="K750"/>
    </row>
    <row r="751" spans="1:11" x14ac:dyDescent="0.45">
      <c r="A751" s="83" t="s">
        <v>81</v>
      </c>
      <c r="B751" s="78" t="s">
        <v>2006</v>
      </c>
      <c r="C751" s="78" t="s">
        <v>1</v>
      </c>
      <c r="D751" s="79">
        <v>36</v>
      </c>
      <c r="E751" s="79">
        <v>16</v>
      </c>
      <c r="F751" s="80">
        <v>4</v>
      </c>
      <c r="G751" s="80">
        <v>14</v>
      </c>
      <c r="H751" s="68">
        <f t="array" ref="H751">INDEX('Нормативные затраты по МЗ'!$C$2:$C$132,MATCH(A751&amp;C751,'Нормативные затраты по МЗ'!$A$2:$A$132&amp;'Нормативные затраты по МЗ'!$B$2:$B$132,0))</f>
        <v>114.69</v>
      </c>
      <c r="I751" s="3">
        <f t="shared" si="22"/>
        <v>102762.24000000001</v>
      </c>
      <c r="J751" s="53">
        <f t="shared" si="23"/>
        <v>896</v>
      </c>
      <c r="K751"/>
    </row>
    <row r="752" spans="1:11" x14ac:dyDescent="0.45">
      <c r="A752" s="83" t="s">
        <v>81</v>
      </c>
      <c r="B752" s="78" t="s">
        <v>2007</v>
      </c>
      <c r="C752" s="78" t="s">
        <v>1</v>
      </c>
      <c r="D752" s="79">
        <v>36</v>
      </c>
      <c r="E752" s="79">
        <v>20</v>
      </c>
      <c r="F752" s="80">
        <v>4</v>
      </c>
      <c r="G752" s="80">
        <v>12</v>
      </c>
      <c r="H752" s="68">
        <f t="array" ref="H752">INDEX('Нормативные затраты по МЗ'!$C$2:$C$132,MATCH(A752&amp;C752,'Нормативные затраты по МЗ'!$A$2:$A$132&amp;'Нормативные затраты по МЗ'!$B$2:$B$132,0))</f>
        <v>114.69</v>
      </c>
      <c r="I752" s="3">
        <f t="shared" si="22"/>
        <v>110102.39999999999</v>
      </c>
      <c r="J752" s="53">
        <f t="shared" si="23"/>
        <v>960</v>
      </c>
      <c r="K752"/>
    </row>
    <row r="753" spans="1:11" x14ac:dyDescent="0.45">
      <c r="A753" s="83" t="s">
        <v>81</v>
      </c>
      <c r="B753" s="78" t="s">
        <v>2008</v>
      </c>
      <c r="C753" s="78" t="s">
        <v>1</v>
      </c>
      <c r="D753" s="79">
        <v>36</v>
      </c>
      <c r="E753" s="79">
        <v>16</v>
      </c>
      <c r="F753" s="80">
        <v>4</v>
      </c>
      <c r="G753" s="80">
        <v>14</v>
      </c>
      <c r="H753" s="68">
        <f t="array" ref="H753">INDEX('Нормативные затраты по МЗ'!$C$2:$C$132,MATCH(A753&amp;C753,'Нормативные затраты по МЗ'!$A$2:$A$132&amp;'Нормативные затраты по МЗ'!$B$2:$B$132,0))</f>
        <v>114.69</v>
      </c>
      <c r="I753" s="3">
        <f t="shared" si="22"/>
        <v>102762.24000000001</v>
      </c>
      <c r="J753" s="53">
        <f t="shared" si="23"/>
        <v>896</v>
      </c>
      <c r="K753"/>
    </row>
    <row r="754" spans="1:11" x14ac:dyDescent="0.45">
      <c r="A754" s="83" t="s">
        <v>81</v>
      </c>
      <c r="B754" s="78" t="s">
        <v>2009</v>
      </c>
      <c r="C754" s="78" t="s">
        <v>1</v>
      </c>
      <c r="D754" s="79">
        <v>36</v>
      </c>
      <c r="E754" s="79">
        <v>20</v>
      </c>
      <c r="F754" s="80">
        <v>4</v>
      </c>
      <c r="G754" s="80">
        <v>15</v>
      </c>
      <c r="H754" s="68">
        <f t="array" ref="H754">INDEX('Нормативные затраты по МЗ'!$C$2:$C$132,MATCH(A754&amp;C754,'Нормативные затраты по МЗ'!$A$2:$A$132&amp;'Нормативные затраты по МЗ'!$B$2:$B$132,0))</f>
        <v>114.69</v>
      </c>
      <c r="I754" s="3">
        <f t="shared" si="22"/>
        <v>137628</v>
      </c>
      <c r="J754" s="53">
        <f t="shared" si="23"/>
        <v>1200</v>
      </c>
      <c r="K754"/>
    </row>
    <row r="755" spans="1:11" x14ac:dyDescent="0.45">
      <c r="A755" s="83" t="s">
        <v>81</v>
      </c>
      <c r="B755" s="78" t="s">
        <v>2010</v>
      </c>
      <c r="C755" s="78" t="s">
        <v>1</v>
      </c>
      <c r="D755" s="79">
        <v>36</v>
      </c>
      <c r="E755" s="79">
        <v>16</v>
      </c>
      <c r="F755" s="80">
        <v>4</v>
      </c>
      <c r="G755" s="80">
        <v>14</v>
      </c>
      <c r="H755" s="68">
        <f t="array" ref="H755">INDEX('Нормативные затраты по МЗ'!$C$2:$C$132,MATCH(A755&amp;C755,'Нормативные затраты по МЗ'!$A$2:$A$132&amp;'Нормативные затраты по МЗ'!$B$2:$B$132,0))</f>
        <v>114.69</v>
      </c>
      <c r="I755" s="3">
        <f t="shared" si="22"/>
        <v>102762.24000000001</v>
      </c>
      <c r="J755" s="53">
        <f t="shared" si="23"/>
        <v>896</v>
      </c>
      <c r="K755"/>
    </row>
    <row r="756" spans="1:11" x14ac:dyDescent="0.45">
      <c r="A756" s="83" t="s">
        <v>81</v>
      </c>
      <c r="B756" s="78" t="s">
        <v>2011</v>
      </c>
      <c r="C756" s="78" t="s">
        <v>1</v>
      </c>
      <c r="D756" s="79">
        <v>36</v>
      </c>
      <c r="E756" s="79">
        <v>20</v>
      </c>
      <c r="F756" s="80">
        <v>4</v>
      </c>
      <c r="G756" s="80">
        <v>15</v>
      </c>
      <c r="H756" s="68">
        <f t="array" ref="H756">INDEX('Нормативные затраты по МЗ'!$C$2:$C$132,MATCH(A756&amp;C756,'Нормативные затраты по МЗ'!$A$2:$A$132&amp;'Нормативные затраты по МЗ'!$B$2:$B$132,0))</f>
        <v>114.69</v>
      </c>
      <c r="I756" s="3">
        <f t="shared" si="22"/>
        <v>137628</v>
      </c>
      <c r="J756" s="53">
        <f t="shared" si="23"/>
        <v>1200</v>
      </c>
      <c r="K756"/>
    </row>
    <row r="757" spans="1:11" x14ac:dyDescent="0.45">
      <c r="A757" s="83" t="s">
        <v>81</v>
      </c>
      <c r="B757" s="78" t="s">
        <v>2012</v>
      </c>
      <c r="C757" s="78" t="s">
        <v>1</v>
      </c>
      <c r="D757" s="79">
        <v>36</v>
      </c>
      <c r="E757" s="79">
        <v>16</v>
      </c>
      <c r="F757" s="80">
        <v>4</v>
      </c>
      <c r="G757" s="80">
        <v>14</v>
      </c>
      <c r="H757" s="68">
        <f t="array" ref="H757">INDEX('Нормативные затраты по МЗ'!$C$2:$C$132,MATCH(A757&amp;C757,'Нормативные затраты по МЗ'!$A$2:$A$132&amp;'Нормативные затраты по МЗ'!$B$2:$B$132,0))</f>
        <v>114.69</v>
      </c>
      <c r="I757" s="3">
        <f t="shared" si="22"/>
        <v>102762.24000000001</v>
      </c>
      <c r="J757" s="53">
        <f t="shared" si="23"/>
        <v>896</v>
      </c>
      <c r="K757"/>
    </row>
    <row r="758" spans="1:11" x14ac:dyDescent="0.45">
      <c r="A758" s="83" t="s">
        <v>81</v>
      </c>
      <c r="B758" s="78" t="s">
        <v>2013</v>
      </c>
      <c r="C758" s="78" t="s">
        <v>1</v>
      </c>
      <c r="D758" s="79">
        <v>36</v>
      </c>
      <c r="E758" s="79">
        <v>20</v>
      </c>
      <c r="F758" s="80">
        <v>4</v>
      </c>
      <c r="G758" s="80">
        <v>12</v>
      </c>
      <c r="H758" s="68">
        <f t="array" ref="H758">INDEX('Нормативные затраты по МЗ'!$C$2:$C$132,MATCH(A758&amp;C758,'Нормативные затраты по МЗ'!$A$2:$A$132&amp;'Нормативные затраты по МЗ'!$B$2:$B$132,0))</f>
        <v>114.69</v>
      </c>
      <c r="I758" s="3">
        <f t="shared" si="22"/>
        <v>110102.39999999999</v>
      </c>
      <c r="J758" s="53">
        <f t="shared" si="23"/>
        <v>960</v>
      </c>
      <c r="K758"/>
    </row>
    <row r="759" spans="1:11" x14ac:dyDescent="0.45">
      <c r="A759" s="83" t="s">
        <v>81</v>
      </c>
      <c r="B759" s="78" t="s">
        <v>2014</v>
      </c>
      <c r="C759" s="78" t="s">
        <v>1</v>
      </c>
      <c r="D759" s="79">
        <v>36</v>
      </c>
      <c r="E759" s="79">
        <v>16</v>
      </c>
      <c r="F759" s="80">
        <v>4</v>
      </c>
      <c r="G759" s="80">
        <v>14</v>
      </c>
      <c r="H759" s="68">
        <f t="array" ref="H759">INDEX('Нормативные затраты по МЗ'!$C$2:$C$132,MATCH(A759&amp;C759,'Нормативные затраты по МЗ'!$A$2:$A$132&amp;'Нормативные затраты по МЗ'!$B$2:$B$132,0))</f>
        <v>114.69</v>
      </c>
      <c r="I759" s="3">
        <f t="shared" si="22"/>
        <v>102762.24000000001</v>
      </c>
      <c r="J759" s="53">
        <f t="shared" si="23"/>
        <v>896</v>
      </c>
      <c r="K759"/>
    </row>
    <row r="760" spans="1:11" x14ac:dyDescent="0.45">
      <c r="A760" s="83" t="s">
        <v>81</v>
      </c>
      <c r="B760" s="78" t="s">
        <v>2015</v>
      </c>
      <c r="C760" s="78" t="s">
        <v>1</v>
      </c>
      <c r="D760" s="79">
        <v>36</v>
      </c>
      <c r="E760" s="79">
        <v>20</v>
      </c>
      <c r="F760" s="80">
        <v>4</v>
      </c>
      <c r="G760" s="80">
        <v>12</v>
      </c>
      <c r="H760" s="68">
        <f t="array" ref="H760">INDEX('Нормативные затраты по МЗ'!$C$2:$C$132,MATCH(A760&amp;C760,'Нормативные затраты по МЗ'!$A$2:$A$132&amp;'Нормативные затраты по МЗ'!$B$2:$B$132,0))</f>
        <v>114.69</v>
      </c>
      <c r="I760" s="3">
        <f t="shared" si="22"/>
        <v>110102.39999999999</v>
      </c>
      <c r="J760" s="53">
        <f t="shared" si="23"/>
        <v>960</v>
      </c>
      <c r="K760"/>
    </row>
    <row r="761" spans="1:11" x14ac:dyDescent="0.45">
      <c r="A761" s="83" t="s">
        <v>81</v>
      </c>
      <c r="B761" s="78" t="s">
        <v>2016</v>
      </c>
      <c r="C761" s="78" t="s">
        <v>1</v>
      </c>
      <c r="D761" s="79">
        <v>36</v>
      </c>
      <c r="E761" s="79">
        <v>16</v>
      </c>
      <c r="F761" s="80">
        <v>4</v>
      </c>
      <c r="G761" s="80">
        <v>14</v>
      </c>
      <c r="H761" s="68">
        <f t="array" ref="H761">INDEX('Нормативные затраты по МЗ'!$C$2:$C$132,MATCH(A761&amp;C761,'Нормативные затраты по МЗ'!$A$2:$A$132&amp;'Нормативные затраты по МЗ'!$B$2:$B$132,0))</f>
        <v>114.69</v>
      </c>
      <c r="I761" s="3">
        <f t="shared" si="22"/>
        <v>102762.24000000001</v>
      </c>
      <c r="J761" s="53">
        <f t="shared" si="23"/>
        <v>896</v>
      </c>
      <c r="K761"/>
    </row>
    <row r="762" spans="1:11" x14ac:dyDescent="0.45">
      <c r="A762" s="83" t="s">
        <v>81</v>
      </c>
      <c r="B762" s="78" t="s">
        <v>2017</v>
      </c>
      <c r="C762" s="78" t="s">
        <v>1</v>
      </c>
      <c r="D762" s="79">
        <v>36</v>
      </c>
      <c r="E762" s="79">
        <v>20</v>
      </c>
      <c r="F762" s="80">
        <v>4</v>
      </c>
      <c r="G762" s="80">
        <v>15</v>
      </c>
      <c r="H762" s="68">
        <f t="array" ref="H762">INDEX('Нормативные затраты по МЗ'!$C$2:$C$132,MATCH(A762&amp;C762,'Нормативные затраты по МЗ'!$A$2:$A$132&amp;'Нормативные затраты по МЗ'!$B$2:$B$132,0))</f>
        <v>114.69</v>
      </c>
      <c r="I762" s="3">
        <f t="shared" si="22"/>
        <v>137628</v>
      </c>
      <c r="J762" s="53">
        <f t="shared" si="23"/>
        <v>1200</v>
      </c>
      <c r="K762"/>
    </row>
    <row r="763" spans="1:11" x14ac:dyDescent="0.45">
      <c r="A763" s="83" t="s">
        <v>81</v>
      </c>
      <c r="B763" s="78" t="s">
        <v>2018</v>
      </c>
      <c r="C763" s="78" t="s">
        <v>1</v>
      </c>
      <c r="D763" s="79">
        <v>36</v>
      </c>
      <c r="E763" s="79">
        <v>16</v>
      </c>
      <c r="F763" s="80">
        <v>4</v>
      </c>
      <c r="G763" s="80">
        <v>14</v>
      </c>
      <c r="H763" s="68">
        <f t="array" ref="H763">INDEX('Нормативные затраты по МЗ'!$C$2:$C$132,MATCH(A763&amp;C763,'Нормативные затраты по МЗ'!$A$2:$A$132&amp;'Нормативные затраты по МЗ'!$B$2:$B$132,0))</f>
        <v>114.69</v>
      </c>
      <c r="I763" s="3">
        <f t="shared" si="22"/>
        <v>102762.24000000001</v>
      </c>
      <c r="J763" s="53">
        <f t="shared" si="23"/>
        <v>896</v>
      </c>
      <c r="K763"/>
    </row>
    <row r="764" spans="1:11" x14ac:dyDescent="0.45">
      <c r="A764" s="83" t="s">
        <v>81</v>
      </c>
      <c r="B764" s="78" t="s">
        <v>2019</v>
      </c>
      <c r="C764" s="78" t="s">
        <v>1</v>
      </c>
      <c r="D764" s="79">
        <v>36</v>
      </c>
      <c r="E764" s="79">
        <v>20</v>
      </c>
      <c r="F764" s="80">
        <v>4</v>
      </c>
      <c r="G764" s="80">
        <v>15</v>
      </c>
      <c r="H764" s="68">
        <f t="array" ref="H764">INDEX('Нормативные затраты по МЗ'!$C$2:$C$132,MATCH(A764&amp;C764,'Нормативные затраты по МЗ'!$A$2:$A$132&amp;'Нормативные затраты по МЗ'!$B$2:$B$132,0))</f>
        <v>114.69</v>
      </c>
      <c r="I764" s="3">
        <f t="shared" si="22"/>
        <v>137628</v>
      </c>
      <c r="J764" s="53">
        <f t="shared" si="23"/>
        <v>1200</v>
      </c>
      <c r="K764"/>
    </row>
    <row r="765" spans="1:11" x14ac:dyDescent="0.45">
      <c r="A765" s="83" t="s">
        <v>81</v>
      </c>
      <c r="B765" s="78" t="s">
        <v>2020</v>
      </c>
      <c r="C765" s="78" t="s">
        <v>1</v>
      </c>
      <c r="D765" s="79">
        <v>36</v>
      </c>
      <c r="E765" s="79">
        <v>16</v>
      </c>
      <c r="F765" s="80">
        <v>4</v>
      </c>
      <c r="G765" s="80">
        <v>14</v>
      </c>
      <c r="H765" s="68">
        <f t="array" ref="H765">INDEX('Нормативные затраты по МЗ'!$C$2:$C$132,MATCH(A765&amp;C765,'Нормативные затраты по МЗ'!$A$2:$A$132&amp;'Нормативные затраты по МЗ'!$B$2:$B$132,0))</f>
        <v>114.69</v>
      </c>
      <c r="I765" s="3">
        <f t="shared" si="22"/>
        <v>102762.24000000001</v>
      </c>
      <c r="J765" s="53">
        <f t="shared" si="23"/>
        <v>896</v>
      </c>
      <c r="K765"/>
    </row>
    <row r="766" spans="1:11" x14ac:dyDescent="0.45">
      <c r="A766" s="83" t="s">
        <v>81</v>
      </c>
      <c r="B766" s="78" t="s">
        <v>2021</v>
      </c>
      <c r="C766" s="78" t="s">
        <v>1</v>
      </c>
      <c r="D766" s="79">
        <v>36</v>
      </c>
      <c r="E766" s="79">
        <v>20</v>
      </c>
      <c r="F766" s="80">
        <v>4</v>
      </c>
      <c r="G766" s="80">
        <v>15</v>
      </c>
      <c r="H766" s="68">
        <f t="array" ref="H766">INDEX('Нормативные затраты по МЗ'!$C$2:$C$132,MATCH(A766&amp;C766,'Нормативные затраты по МЗ'!$A$2:$A$132&amp;'Нормативные затраты по МЗ'!$B$2:$B$132,0))</f>
        <v>114.69</v>
      </c>
      <c r="I766" s="3">
        <f t="shared" si="22"/>
        <v>137628</v>
      </c>
      <c r="J766" s="53">
        <f t="shared" si="23"/>
        <v>1200</v>
      </c>
      <c r="K766"/>
    </row>
    <row r="767" spans="1:11" x14ac:dyDescent="0.45">
      <c r="A767" s="83" t="s">
        <v>81</v>
      </c>
      <c r="B767" s="78" t="s">
        <v>2022</v>
      </c>
      <c r="C767" s="78" t="s">
        <v>1</v>
      </c>
      <c r="D767" s="79">
        <v>36</v>
      </c>
      <c r="E767" s="79">
        <v>16</v>
      </c>
      <c r="F767" s="80">
        <v>4</v>
      </c>
      <c r="G767" s="80">
        <v>14</v>
      </c>
      <c r="H767" s="68">
        <f t="array" ref="H767">INDEX('Нормативные затраты по МЗ'!$C$2:$C$132,MATCH(A767&amp;C767,'Нормативные затраты по МЗ'!$A$2:$A$132&amp;'Нормативные затраты по МЗ'!$B$2:$B$132,0))</f>
        <v>114.69</v>
      </c>
      <c r="I767" s="3">
        <f t="shared" si="22"/>
        <v>102762.24000000001</v>
      </c>
      <c r="J767" s="53">
        <f t="shared" si="23"/>
        <v>896</v>
      </c>
      <c r="K767"/>
    </row>
    <row r="768" spans="1:11" x14ac:dyDescent="0.45">
      <c r="A768" s="83" t="s">
        <v>81</v>
      </c>
      <c r="B768" s="78" t="s">
        <v>2023</v>
      </c>
      <c r="C768" s="78" t="s">
        <v>1</v>
      </c>
      <c r="D768" s="79">
        <v>36</v>
      </c>
      <c r="E768" s="79">
        <v>20</v>
      </c>
      <c r="F768" s="80">
        <v>4</v>
      </c>
      <c r="G768" s="80">
        <v>15</v>
      </c>
      <c r="H768" s="68">
        <f t="array" ref="H768">INDEX('Нормативные затраты по МЗ'!$C$2:$C$132,MATCH(A768&amp;C768,'Нормативные затраты по МЗ'!$A$2:$A$132&amp;'Нормативные затраты по МЗ'!$B$2:$B$132,0))</f>
        <v>114.69</v>
      </c>
      <c r="I768" s="3">
        <f t="shared" si="22"/>
        <v>137628</v>
      </c>
      <c r="J768" s="53">
        <f t="shared" si="23"/>
        <v>1200</v>
      </c>
      <c r="K768"/>
    </row>
    <row r="769" spans="1:11" x14ac:dyDescent="0.45">
      <c r="A769" s="83" t="s">
        <v>81</v>
      </c>
      <c r="B769" s="78" t="s">
        <v>2024</v>
      </c>
      <c r="C769" s="78" t="s">
        <v>1</v>
      </c>
      <c r="D769" s="79">
        <v>36</v>
      </c>
      <c r="E769" s="79">
        <v>16</v>
      </c>
      <c r="F769" s="80">
        <v>4</v>
      </c>
      <c r="G769" s="80">
        <v>14</v>
      </c>
      <c r="H769" s="68">
        <f t="array" ref="H769">INDEX('Нормативные затраты по МЗ'!$C$2:$C$132,MATCH(A769&amp;C769,'Нормативные затраты по МЗ'!$A$2:$A$132&amp;'Нормативные затраты по МЗ'!$B$2:$B$132,0))</f>
        <v>114.69</v>
      </c>
      <c r="I769" s="3">
        <f t="shared" si="22"/>
        <v>102762.24000000001</v>
      </c>
      <c r="J769" s="53">
        <f t="shared" si="23"/>
        <v>896</v>
      </c>
      <c r="K769"/>
    </row>
    <row r="770" spans="1:11" x14ac:dyDescent="0.45">
      <c r="A770" s="83" t="s">
        <v>81</v>
      </c>
      <c r="B770" s="78" t="s">
        <v>2025</v>
      </c>
      <c r="C770" s="78" t="s">
        <v>1</v>
      </c>
      <c r="D770" s="79">
        <v>36</v>
      </c>
      <c r="E770" s="79">
        <v>20</v>
      </c>
      <c r="F770" s="80">
        <v>4</v>
      </c>
      <c r="G770" s="80">
        <v>15</v>
      </c>
      <c r="H770" s="68">
        <f t="array" ref="H770">INDEX('Нормативные затраты по МЗ'!$C$2:$C$132,MATCH(A770&amp;C770,'Нормативные затраты по МЗ'!$A$2:$A$132&amp;'Нормативные затраты по МЗ'!$B$2:$B$132,0))</f>
        <v>114.69</v>
      </c>
      <c r="I770" s="3">
        <f t="shared" ref="I770:I833" si="24">E770*F770*G770*H770</f>
        <v>137628</v>
      </c>
      <c r="J770" s="53">
        <f t="shared" ref="J770:J833" si="25">E770*F770*G770</f>
        <v>1200</v>
      </c>
      <c r="K770"/>
    </row>
    <row r="771" spans="1:11" x14ac:dyDescent="0.45">
      <c r="A771" s="83" t="s">
        <v>81</v>
      </c>
      <c r="B771" s="78" t="s">
        <v>2026</v>
      </c>
      <c r="C771" s="78" t="s">
        <v>1</v>
      </c>
      <c r="D771" s="79">
        <v>36</v>
      </c>
      <c r="E771" s="79">
        <v>16</v>
      </c>
      <c r="F771" s="80">
        <v>4</v>
      </c>
      <c r="G771" s="80">
        <v>14</v>
      </c>
      <c r="H771" s="68">
        <f t="array" ref="H771">INDEX('Нормативные затраты по МЗ'!$C$2:$C$132,MATCH(A771&amp;C771,'Нормативные затраты по МЗ'!$A$2:$A$132&amp;'Нормативные затраты по МЗ'!$B$2:$B$132,0))</f>
        <v>114.69</v>
      </c>
      <c r="I771" s="3">
        <f t="shared" si="24"/>
        <v>102762.24000000001</v>
      </c>
      <c r="J771" s="53">
        <f t="shared" si="25"/>
        <v>896</v>
      </c>
      <c r="K771"/>
    </row>
    <row r="772" spans="1:11" x14ac:dyDescent="0.45">
      <c r="A772" s="83" t="s">
        <v>81</v>
      </c>
      <c r="B772" s="78" t="s">
        <v>2027</v>
      </c>
      <c r="C772" s="78" t="s">
        <v>1</v>
      </c>
      <c r="D772" s="79">
        <v>36</v>
      </c>
      <c r="E772" s="79">
        <v>20</v>
      </c>
      <c r="F772" s="80">
        <v>4</v>
      </c>
      <c r="G772" s="80">
        <v>15</v>
      </c>
      <c r="H772" s="68">
        <f t="array" ref="H772">INDEX('Нормативные затраты по МЗ'!$C$2:$C$132,MATCH(A772&amp;C772,'Нормативные затраты по МЗ'!$A$2:$A$132&amp;'Нормативные затраты по МЗ'!$B$2:$B$132,0))</f>
        <v>114.69</v>
      </c>
      <c r="I772" s="3">
        <f t="shared" si="24"/>
        <v>137628</v>
      </c>
      <c r="J772" s="53">
        <f t="shared" si="25"/>
        <v>1200</v>
      </c>
      <c r="K772"/>
    </row>
    <row r="773" spans="1:11" x14ac:dyDescent="0.45">
      <c r="A773" s="83" t="s">
        <v>81</v>
      </c>
      <c r="B773" s="78" t="s">
        <v>2028</v>
      </c>
      <c r="C773" s="78" t="s">
        <v>1</v>
      </c>
      <c r="D773" s="79">
        <v>36</v>
      </c>
      <c r="E773" s="79">
        <v>16</v>
      </c>
      <c r="F773" s="80">
        <v>4</v>
      </c>
      <c r="G773" s="80">
        <v>14</v>
      </c>
      <c r="H773" s="68">
        <f t="array" ref="H773">INDEX('Нормативные затраты по МЗ'!$C$2:$C$132,MATCH(A773&amp;C773,'Нормативные затраты по МЗ'!$A$2:$A$132&amp;'Нормативные затраты по МЗ'!$B$2:$B$132,0))</f>
        <v>114.69</v>
      </c>
      <c r="I773" s="3">
        <f t="shared" si="24"/>
        <v>102762.24000000001</v>
      </c>
      <c r="J773" s="53">
        <f t="shared" si="25"/>
        <v>896</v>
      </c>
      <c r="K773"/>
    </row>
    <row r="774" spans="1:11" x14ac:dyDescent="0.45">
      <c r="A774" s="83" t="s">
        <v>81</v>
      </c>
      <c r="B774" s="78" t="s">
        <v>2029</v>
      </c>
      <c r="C774" s="78" t="s">
        <v>1</v>
      </c>
      <c r="D774" s="79">
        <v>36</v>
      </c>
      <c r="E774" s="79">
        <v>20</v>
      </c>
      <c r="F774" s="80">
        <v>4</v>
      </c>
      <c r="G774" s="80">
        <v>15</v>
      </c>
      <c r="H774" s="68">
        <f t="array" ref="H774">INDEX('Нормативные затраты по МЗ'!$C$2:$C$132,MATCH(A774&amp;C774,'Нормативные затраты по МЗ'!$A$2:$A$132&amp;'Нормативные затраты по МЗ'!$B$2:$B$132,0))</f>
        <v>114.69</v>
      </c>
      <c r="I774" s="3">
        <f t="shared" si="24"/>
        <v>137628</v>
      </c>
      <c r="J774" s="53">
        <f t="shared" si="25"/>
        <v>1200</v>
      </c>
      <c r="K774"/>
    </row>
    <row r="775" spans="1:11" x14ac:dyDescent="0.45">
      <c r="A775" s="83" t="s">
        <v>81</v>
      </c>
      <c r="B775" s="78" t="s">
        <v>2030</v>
      </c>
      <c r="C775" s="78" t="s">
        <v>1</v>
      </c>
      <c r="D775" s="79">
        <v>36</v>
      </c>
      <c r="E775" s="79">
        <v>16</v>
      </c>
      <c r="F775" s="80">
        <v>4</v>
      </c>
      <c r="G775" s="80">
        <v>14</v>
      </c>
      <c r="H775" s="68">
        <f t="array" ref="H775">INDEX('Нормативные затраты по МЗ'!$C$2:$C$132,MATCH(A775&amp;C775,'Нормативные затраты по МЗ'!$A$2:$A$132&amp;'Нормативные затраты по МЗ'!$B$2:$B$132,0))</f>
        <v>114.69</v>
      </c>
      <c r="I775" s="3">
        <f t="shared" si="24"/>
        <v>102762.24000000001</v>
      </c>
      <c r="J775" s="53">
        <f t="shared" si="25"/>
        <v>896</v>
      </c>
      <c r="K775"/>
    </row>
    <row r="776" spans="1:11" x14ac:dyDescent="0.45">
      <c r="A776" s="83" t="s">
        <v>81</v>
      </c>
      <c r="B776" s="78" t="s">
        <v>2031</v>
      </c>
      <c r="C776" s="78" t="s">
        <v>1</v>
      </c>
      <c r="D776" s="79">
        <v>36</v>
      </c>
      <c r="E776" s="79">
        <v>20</v>
      </c>
      <c r="F776" s="80">
        <v>6</v>
      </c>
      <c r="G776" s="80">
        <v>15</v>
      </c>
      <c r="H776" s="68">
        <f t="array" ref="H776">INDEX('Нормативные затраты по МЗ'!$C$2:$C$132,MATCH(A776&amp;C776,'Нормативные затраты по МЗ'!$A$2:$A$132&amp;'Нормативные затраты по МЗ'!$B$2:$B$132,0))</f>
        <v>114.69</v>
      </c>
      <c r="I776" s="3">
        <f t="shared" si="24"/>
        <v>206442</v>
      </c>
      <c r="J776" s="53">
        <f t="shared" si="25"/>
        <v>1800</v>
      </c>
      <c r="K776"/>
    </row>
    <row r="777" spans="1:11" x14ac:dyDescent="0.45">
      <c r="A777" s="83" t="s">
        <v>81</v>
      </c>
      <c r="B777" s="78" t="s">
        <v>2032</v>
      </c>
      <c r="C777" s="78" t="s">
        <v>1</v>
      </c>
      <c r="D777" s="79">
        <v>36</v>
      </c>
      <c r="E777" s="79">
        <v>16</v>
      </c>
      <c r="F777" s="80">
        <v>4</v>
      </c>
      <c r="G777" s="80">
        <v>14</v>
      </c>
      <c r="H777" s="68">
        <f t="array" ref="H777">INDEX('Нормативные затраты по МЗ'!$C$2:$C$132,MATCH(A777&amp;C777,'Нормативные затраты по МЗ'!$A$2:$A$132&amp;'Нормативные затраты по МЗ'!$B$2:$B$132,0))</f>
        <v>114.69</v>
      </c>
      <c r="I777" s="3">
        <f t="shared" si="24"/>
        <v>102762.24000000001</v>
      </c>
      <c r="J777" s="53">
        <f t="shared" si="25"/>
        <v>896</v>
      </c>
      <c r="K777"/>
    </row>
    <row r="778" spans="1:11" x14ac:dyDescent="0.45">
      <c r="A778" s="83" t="s">
        <v>81</v>
      </c>
      <c r="B778" s="78" t="s">
        <v>2033</v>
      </c>
      <c r="C778" s="78" t="s">
        <v>1</v>
      </c>
      <c r="D778" s="79">
        <v>36</v>
      </c>
      <c r="E778" s="79">
        <v>20</v>
      </c>
      <c r="F778" s="80">
        <v>6</v>
      </c>
      <c r="G778" s="80">
        <v>15</v>
      </c>
      <c r="H778" s="68">
        <f t="array" ref="H778">INDEX('Нормативные затраты по МЗ'!$C$2:$C$132,MATCH(A778&amp;C778,'Нормативные затраты по МЗ'!$A$2:$A$132&amp;'Нормативные затраты по МЗ'!$B$2:$B$132,0))</f>
        <v>114.69</v>
      </c>
      <c r="I778" s="3">
        <f t="shared" si="24"/>
        <v>206442</v>
      </c>
      <c r="J778" s="53">
        <f t="shared" si="25"/>
        <v>1800</v>
      </c>
      <c r="K778"/>
    </row>
    <row r="779" spans="1:11" x14ac:dyDescent="0.45">
      <c r="A779" s="83" t="s">
        <v>81</v>
      </c>
      <c r="B779" s="78" t="s">
        <v>2034</v>
      </c>
      <c r="C779" s="78" t="s">
        <v>1</v>
      </c>
      <c r="D779" s="79">
        <v>36</v>
      </c>
      <c r="E779" s="79">
        <v>16</v>
      </c>
      <c r="F779" s="80">
        <v>4</v>
      </c>
      <c r="G779" s="80">
        <v>14</v>
      </c>
      <c r="H779" s="68">
        <f t="array" ref="H779">INDEX('Нормативные затраты по МЗ'!$C$2:$C$132,MATCH(A779&amp;C779,'Нормативные затраты по МЗ'!$A$2:$A$132&amp;'Нормативные затраты по МЗ'!$B$2:$B$132,0))</f>
        <v>114.69</v>
      </c>
      <c r="I779" s="3">
        <f t="shared" si="24"/>
        <v>102762.24000000001</v>
      </c>
      <c r="J779" s="53">
        <f t="shared" si="25"/>
        <v>896</v>
      </c>
      <c r="K779"/>
    </row>
    <row r="780" spans="1:11" x14ac:dyDescent="0.45">
      <c r="A780" s="83" t="s">
        <v>81</v>
      </c>
      <c r="B780" s="78" t="s">
        <v>2035</v>
      </c>
      <c r="C780" s="78" t="s">
        <v>1</v>
      </c>
      <c r="D780" s="79">
        <v>36</v>
      </c>
      <c r="E780" s="79">
        <v>20</v>
      </c>
      <c r="F780" s="80">
        <v>6</v>
      </c>
      <c r="G780" s="80">
        <v>15</v>
      </c>
      <c r="H780" s="68">
        <f t="array" ref="H780">INDEX('Нормативные затраты по МЗ'!$C$2:$C$132,MATCH(A780&amp;C780,'Нормативные затраты по МЗ'!$A$2:$A$132&amp;'Нормативные затраты по МЗ'!$B$2:$B$132,0))</f>
        <v>114.69</v>
      </c>
      <c r="I780" s="3">
        <f t="shared" si="24"/>
        <v>206442</v>
      </c>
      <c r="J780" s="53">
        <f t="shared" si="25"/>
        <v>1800</v>
      </c>
      <c r="K780"/>
    </row>
    <row r="781" spans="1:11" x14ac:dyDescent="0.45">
      <c r="A781" s="83" t="s">
        <v>81</v>
      </c>
      <c r="B781" s="78" t="s">
        <v>2036</v>
      </c>
      <c r="C781" s="78" t="s">
        <v>1</v>
      </c>
      <c r="D781" s="79">
        <v>36</v>
      </c>
      <c r="E781" s="79">
        <v>16</v>
      </c>
      <c r="F781" s="80">
        <v>4</v>
      </c>
      <c r="G781" s="80">
        <v>14</v>
      </c>
      <c r="H781" s="68">
        <f t="array" ref="H781">INDEX('Нормативные затраты по МЗ'!$C$2:$C$132,MATCH(A781&amp;C781,'Нормативные затраты по МЗ'!$A$2:$A$132&amp;'Нормативные затраты по МЗ'!$B$2:$B$132,0))</f>
        <v>114.69</v>
      </c>
      <c r="I781" s="3">
        <f t="shared" si="24"/>
        <v>102762.24000000001</v>
      </c>
      <c r="J781" s="53">
        <f t="shared" si="25"/>
        <v>896</v>
      </c>
      <c r="K781"/>
    </row>
    <row r="782" spans="1:11" x14ac:dyDescent="0.45">
      <c r="A782" s="83" t="s">
        <v>81</v>
      </c>
      <c r="B782" s="78" t="s">
        <v>2037</v>
      </c>
      <c r="C782" s="78" t="s">
        <v>1</v>
      </c>
      <c r="D782" s="79">
        <v>36</v>
      </c>
      <c r="E782" s="79">
        <v>20</v>
      </c>
      <c r="F782" s="80">
        <v>6</v>
      </c>
      <c r="G782" s="80">
        <v>15</v>
      </c>
      <c r="H782" s="68">
        <f t="array" ref="H782">INDEX('Нормативные затраты по МЗ'!$C$2:$C$132,MATCH(A782&amp;C782,'Нормативные затраты по МЗ'!$A$2:$A$132&amp;'Нормативные затраты по МЗ'!$B$2:$B$132,0))</f>
        <v>114.69</v>
      </c>
      <c r="I782" s="3">
        <f t="shared" si="24"/>
        <v>206442</v>
      </c>
      <c r="J782" s="53">
        <f t="shared" si="25"/>
        <v>1800</v>
      </c>
      <c r="K782"/>
    </row>
    <row r="783" spans="1:11" x14ac:dyDescent="0.45">
      <c r="A783" s="83" t="s">
        <v>81</v>
      </c>
      <c r="B783" s="78" t="s">
        <v>2038</v>
      </c>
      <c r="C783" s="78" t="s">
        <v>1</v>
      </c>
      <c r="D783" s="79">
        <v>36</v>
      </c>
      <c r="E783" s="79">
        <v>16</v>
      </c>
      <c r="F783" s="80">
        <v>4</v>
      </c>
      <c r="G783" s="80">
        <v>14</v>
      </c>
      <c r="H783" s="68">
        <f t="array" ref="H783">INDEX('Нормативные затраты по МЗ'!$C$2:$C$132,MATCH(A783&amp;C783,'Нормативные затраты по МЗ'!$A$2:$A$132&amp;'Нормативные затраты по МЗ'!$B$2:$B$132,0))</f>
        <v>114.69</v>
      </c>
      <c r="I783" s="3">
        <f t="shared" si="24"/>
        <v>102762.24000000001</v>
      </c>
      <c r="J783" s="53">
        <f t="shared" si="25"/>
        <v>896</v>
      </c>
      <c r="K783"/>
    </row>
    <row r="784" spans="1:11" x14ac:dyDescent="0.45">
      <c r="A784" s="83" t="s">
        <v>81</v>
      </c>
      <c r="B784" s="78" t="s">
        <v>2039</v>
      </c>
      <c r="C784" s="78" t="s">
        <v>1</v>
      </c>
      <c r="D784" s="79">
        <v>36</v>
      </c>
      <c r="E784" s="79">
        <v>20</v>
      </c>
      <c r="F784" s="80">
        <v>6</v>
      </c>
      <c r="G784" s="80">
        <v>15</v>
      </c>
      <c r="H784" s="68">
        <f t="array" ref="H784">INDEX('Нормативные затраты по МЗ'!$C$2:$C$132,MATCH(A784&amp;C784,'Нормативные затраты по МЗ'!$A$2:$A$132&amp;'Нормативные затраты по МЗ'!$B$2:$B$132,0))</f>
        <v>114.69</v>
      </c>
      <c r="I784" s="3">
        <f t="shared" si="24"/>
        <v>206442</v>
      </c>
      <c r="J784" s="53">
        <f t="shared" si="25"/>
        <v>1800</v>
      </c>
      <c r="K784"/>
    </row>
    <row r="785" spans="1:11" x14ac:dyDescent="0.45">
      <c r="A785" s="83" t="s">
        <v>81</v>
      </c>
      <c r="B785" s="78" t="s">
        <v>2040</v>
      </c>
      <c r="C785" s="78" t="s">
        <v>1</v>
      </c>
      <c r="D785" s="79">
        <v>36</v>
      </c>
      <c r="E785" s="79">
        <v>16</v>
      </c>
      <c r="F785" s="80">
        <v>4</v>
      </c>
      <c r="G785" s="80">
        <v>14</v>
      </c>
      <c r="H785" s="68">
        <f t="array" ref="H785">INDEX('Нормативные затраты по МЗ'!$C$2:$C$132,MATCH(A785&amp;C785,'Нормативные затраты по МЗ'!$A$2:$A$132&amp;'Нормативные затраты по МЗ'!$B$2:$B$132,0))</f>
        <v>114.69</v>
      </c>
      <c r="I785" s="3">
        <f t="shared" si="24"/>
        <v>102762.24000000001</v>
      </c>
      <c r="J785" s="53">
        <f t="shared" si="25"/>
        <v>896</v>
      </c>
      <c r="K785"/>
    </row>
    <row r="786" spans="1:11" x14ac:dyDescent="0.45">
      <c r="A786" s="83" t="s">
        <v>81</v>
      </c>
      <c r="B786" s="78" t="s">
        <v>2041</v>
      </c>
      <c r="C786" s="78" t="s">
        <v>1</v>
      </c>
      <c r="D786" s="79">
        <v>36</v>
      </c>
      <c r="E786" s="79">
        <v>20</v>
      </c>
      <c r="F786" s="80">
        <v>6</v>
      </c>
      <c r="G786" s="80">
        <v>15</v>
      </c>
      <c r="H786" s="68">
        <f t="array" ref="H786">INDEX('Нормативные затраты по МЗ'!$C$2:$C$132,MATCH(A786&amp;C786,'Нормативные затраты по МЗ'!$A$2:$A$132&amp;'Нормативные затраты по МЗ'!$B$2:$B$132,0))</f>
        <v>114.69</v>
      </c>
      <c r="I786" s="3">
        <f t="shared" si="24"/>
        <v>206442</v>
      </c>
      <c r="J786" s="53">
        <f t="shared" si="25"/>
        <v>1800</v>
      </c>
      <c r="K786"/>
    </row>
    <row r="787" spans="1:11" x14ac:dyDescent="0.45">
      <c r="A787" s="83" t="s">
        <v>81</v>
      </c>
      <c r="B787" s="78" t="s">
        <v>2042</v>
      </c>
      <c r="C787" s="78" t="s">
        <v>1</v>
      </c>
      <c r="D787" s="79">
        <v>36</v>
      </c>
      <c r="E787" s="79">
        <v>16</v>
      </c>
      <c r="F787" s="80">
        <v>4</v>
      </c>
      <c r="G787" s="80">
        <v>14</v>
      </c>
      <c r="H787" s="68">
        <f t="array" ref="H787">INDEX('Нормативные затраты по МЗ'!$C$2:$C$132,MATCH(A787&amp;C787,'Нормативные затраты по МЗ'!$A$2:$A$132&amp;'Нормативные затраты по МЗ'!$B$2:$B$132,0))</f>
        <v>114.69</v>
      </c>
      <c r="I787" s="3">
        <f t="shared" si="24"/>
        <v>102762.24000000001</v>
      </c>
      <c r="J787" s="53">
        <f t="shared" si="25"/>
        <v>896</v>
      </c>
      <c r="K787"/>
    </row>
    <row r="788" spans="1:11" x14ac:dyDescent="0.45">
      <c r="A788" s="83" t="s">
        <v>81</v>
      </c>
      <c r="B788" s="78" t="s">
        <v>2043</v>
      </c>
      <c r="C788" s="78" t="s">
        <v>1</v>
      </c>
      <c r="D788" s="79">
        <v>36</v>
      </c>
      <c r="E788" s="79">
        <v>20</v>
      </c>
      <c r="F788" s="80">
        <v>6</v>
      </c>
      <c r="G788" s="80">
        <v>15</v>
      </c>
      <c r="H788" s="68">
        <f t="array" ref="H788">INDEX('Нормативные затраты по МЗ'!$C$2:$C$132,MATCH(A788&amp;C788,'Нормативные затраты по МЗ'!$A$2:$A$132&amp;'Нормативные затраты по МЗ'!$B$2:$B$132,0))</f>
        <v>114.69</v>
      </c>
      <c r="I788" s="3">
        <f t="shared" si="24"/>
        <v>206442</v>
      </c>
      <c r="J788" s="53">
        <f t="shared" si="25"/>
        <v>1800</v>
      </c>
      <c r="K788"/>
    </row>
    <row r="789" spans="1:11" x14ac:dyDescent="0.45">
      <c r="A789" s="83" t="s">
        <v>81</v>
      </c>
      <c r="B789" s="78" t="s">
        <v>2044</v>
      </c>
      <c r="C789" s="78" t="s">
        <v>1</v>
      </c>
      <c r="D789" s="79">
        <v>36</v>
      </c>
      <c r="E789" s="79">
        <v>16</v>
      </c>
      <c r="F789" s="80">
        <v>4</v>
      </c>
      <c r="G789" s="80">
        <v>14</v>
      </c>
      <c r="H789" s="68">
        <f t="array" ref="H789">INDEX('Нормативные затраты по МЗ'!$C$2:$C$132,MATCH(A789&amp;C789,'Нормативные затраты по МЗ'!$A$2:$A$132&amp;'Нормативные затраты по МЗ'!$B$2:$B$132,0))</f>
        <v>114.69</v>
      </c>
      <c r="I789" s="3">
        <f t="shared" si="24"/>
        <v>102762.24000000001</v>
      </c>
      <c r="J789" s="53">
        <f t="shared" si="25"/>
        <v>896</v>
      </c>
      <c r="K789"/>
    </row>
    <row r="790" spans="1:11" x14ac:dyDescent="0.45">
      <c r="A790" s="83" t="s">
        <v>81</v>
      </c>
      <c r="B790" s="78" t="s">
        <v>2045</v>
      </c>
      <c r="C790" s="78" t="s">
        <v>1</v>
      </c>
      <c r="D790" s="79">
        <v>36</v>
      </c>
      <c r="E790" s="79">
        <v>20</v>
      </c>
      <c r="F790" s="80">
        <v>4</v>
      </c>
      <c r="G790" s="80">
        <v>15</v>
      </c>
      <c r="H790" s="68">
        <f t="array" ref="H790">INDEX('Нормативные затраты по МЗ'!$C$2:$C$132,MATCH(A790&amp;C790,'Нормативные затраты по МЗ'!$A$2:$A$132&amp;'Нормативные затраты по МЗ'!$B$2:$B$132,0))</f>
        <v>114.69</v>
      </c>
      <c r="I790" s="3">
        <f t="shared" si="24"/>
        <v>137628</v>
      </c>
      <c r="J790" s="53">
        <f t="shared" si="25"/>
        <v>1200</v>
      </c>
      <c r="K790"/>
    </row>
    <row r="791" spans="1:11" x14ac:dyDescent="0.45">
      <c r="A791" s="83" t="s">
        <v>81</v>
      </c>
      <c r="B791" s="78" t="s">
        <v>2046</v>
      </c>
      <c r="C791" s="78" t="s">
        <v>1</v>
      </c>
      <c r="D791" s="79">
        <v>36</v>
      </c>
      <c r="E791" s="79">
        <v>16</v>
      </c>
      <c r="F791" s="80">
        <v>4</v>
      </c>
      <c r="G791" s="80">
        <v>14</v>
      </c>
      <c r="H791" s="68">
        <f t="array" ref="H791">INDEX('Нормативные затраты по МЗ'!$C$2:$C$132,MATCH(A791&amp;C791,'Нормативные затраты по МЗ'!$A$2:$A$132&amp;'Нормативные затраты по МЗ'!$B$2:$B$132,0))</f>
        <v>114.69</v>
      </c>
      <c r="I791" s="3">
        <f t="shared" si="24"/>
        <v>102762.24000000001</v>
      </c>
      <c r="J791" s="53">
        <f t="shared" si="25"/>
        <v>896</v>
      </c>
      <c r="K791"/>
    </row>
    <row r="792" spans="1:11" x14ac:dyDescent="0.45">
      <c r="A792" s="83" t="s">
        <v>81</v>
      </c>
      <c r="B792" s="78" t="s">
        <v>2047</v>
      </c>
      <c r="C792" s="78" t="s">
        <v>1</v>
      </c>
      <c r="D792" s="79">
        <v>36</v>
      </c>
      <c r="E792" s="79">
        <v>20</v>
      </c>
      <c r="F792" s="80">
        <v>6</v>
      </c>
      <c r="G792" s="80">
        <v>15</v>
      </c>
      <c r="H792" s="68">
        <f t="array" ref="H792">INDEX('Нормативные затраты по МЗ'!$C$2:$C$132,MATCH(A792&amp;C792,'Нормативные затраты по МЗ'!$A$2:$A$132&amp;'Нормативные затраты по МЗ'!$B$2:$B$132,0))</f>
        <v>114.69</v>
      </c>
      <c r="I792" s="3">
        <f t="shared" si="24"/>
        <v>206442</v>
      </c>
      <c r="J792" s="53">
        <f t="shared" si="25"/>
        <v>1800</v>
      </c>
      <c r="K792"/>
    </row>
    <row r="793" spans="1:11" x14ac:dyDescent="0.45">
      <c r="A793" s="83" t="s">
        <v>81</v>
      </c>
      <c r="B793" s="78" t="s">
        <v>2048</v>
      </c>
      <c r="C793" s="78" t="s">
        <v>1</v>
      </c>
      <c r="D793" s="79">
        <v>36</v>
      </c>
      <c r="E793" s="79">
        <v>16</v>
      </c>
      <c r="F793" s="80">
        <v>4</v>
      </c>
      <c r="G793" s="80">
        <v>14</v>
      </c>
      <c r="H793" s="68">
        <f t="array" ref="H793">INDEX('Нормативные затраты по МЗ'!$C$2:$C$132,MATCH(A793&amp;C793,'Нормативные затраты по МЗ'!$A$2:$A$132&amp;'Нормативные затраты по МЗ'!$B$2:$B$132,0))</f>
        <v>114.69</v>
      </c>
      <c r="I793" s="3">
        <f t="shared" si="24"/>
        <v>102762.24000000001</v>
      </c>
      <c r="J793" s="53">
        <f t="shared" si="25"/>
        <v>896</v>
      </c>
      <c r="K793"/>
    </row>
    <row r="794" spans="1:11" x14ac:dyDescent="0.45">
      <c r="A794" s="83" t="s">
        <v>81</v>
      </c>
      <c r="B794" s="78" t="s">
        <v>2049</v>
      </c>
      <c r="C794" s="78" t="s">
        <v>1</v>
      </c>
      <c r="D794" s="79">
        <v>36</v>
      </c>
      <c r="E794" s="79">
        <v>20</v>
      </c>
      <c r="F794" s="80">
        <v>6</v>
      </c>
      <c r="G794" s="80">
        <v>15</v>
      </c>
      <c r="H794" s="68">
        <f t="array" ref="H794">INDEX('Нормативные затраты по МЗ'!$C$2:$C$132,MATCH(A794&amp;C794,'Нормативные затраты по МЗ'!$A$2:$A$132&amp;'Нормативные затраты по МЗ'!$B$2:$B$132,0))</f>
        <v>114.69</v>
      </c>
      <c r="I794" s="3">
        <f t="shared" si="24"/>
        <v>206442</v>
      </c>
      <c r="J794" s="53">
        <f t="shared" si="25"/>
        <v>1800</v>
      </c>
      <c r="K794"/>
    </row>
    <row r="795" spans="1:11" x14ac:dyDescent="0.45">
      <c r="A795" s="83" t="s">
        <v>81</v>
      </c>
      <c r="B795" s="78" t="s">
        <v>2050</v>
      </c>
      <c r="C795" s="78" t="s">
        <v>1</v>
      </c>
      <c r="D795" s="79">
        <v>36</v>
      </c>
      <c r="E795" s="79">
        <v>16</v>
      </c>
      <c r="F795" s="80">
        <v>4</v>
      </c>
      <c r="G795" s="80">
        <v>14</v>
      </c>
      <c r="H795" s="68">
        <f t="array" ref="H795">INDEX('Нормативные затраты по МЗ'!$C$2:$C$132,MATCH(A795&amp;C795,'Нормативные затраты по МЗ'!$A$2:$A$132&amp;'Нормативные затраты по МЗ'!$B$2:$B$132,0))</f>
        <v>114.69</v>
      </c>
      <c r="I795" s="3">
        <f t="shared" si="24"/>
        <v>102762.24000000001</v>
      </c>
      <c r="J795" s="53">
        <f t="shared" si="25"/>
        <v>896</v>
      </c>
      <c r="K795"/>
    </row>
    <row r="796" spans="1:11" x14ac:dyDescent="0.45">
      <c r="A796" s="83" t="s">
        <v>81</v>
      </c>
      <c r="B796" s="78" t="s">
        <v>2051</v>
      </c>
      <c r="C796" s="78" t="s">
        <v>1</v>
      </c>
      <c r="D796" s="79">
        <v>36</v>
      </c>
      <c r="E796" s="79">
        <v>20</v>
      </c>
      <c r="F796" s="80">
        <v>4</v>
      </c>
      <c r="G796" s="80">
        <v>15</v>
      </c>
      <c r="H796" s="68">
        <f t="array" ref="H796">INDEX('Нормативные затраты по МЗ'!$C$2:$C$132,MATCH(A796&amp;C796,'Нормативные затраты по МЗ'!$A$2:$A$132&amp;'Нормативные затраты по МЗ'!$B$2:$B$132,0))</f>
        <v>114.69</v>
      </c>
      <c r="I796" s="3">
        <f t="shared" si="24"/>
        <v>137628</v>
      </c>
      <c r="J796" s="53">
        <f t="shared" si="25"/>
        <v>1200</v>
      </c>
      <c r="K796"/>
    </row>
    <row r="797" spans="1:11" x14ac:dyDescent="0.45">
      <c r="A797" s="83" t="s">
        <v>81</v>
      </c>
      <c r="B797" s="78" t="s">
        <v>2052</v>
      </c>
      <c r="C797" s="78" t="s">
        <v>1</v>
      </c>
      <c r="D797" s="79">
        <v>36</v>
      </c>
      <c r="E797" s="79">
        <v>16</v>
      </c>
      <c r="F797" s="80">
        <v>4</v>
      </c>
      <c r="G797" s="80">
        <v>14</v>
      </c>
      <c r="H797" s="68">
        <f t="array" ref="H797">INDEX('Нормативные затраты по МЗ'!$C$2:$C$132,MATCH(A797&amp;C797,'Нормативные затраты по МЗ'!$A$2:$A$132&amp;'Нормативные затраты по МЗ'!$B$2:$B$132,0))</f>
        <v>114.69</v>
      </c>
      <c r="I797" s="3">
        <f t="shared" si="24"/>
        <v>102762.24000000001</v>
      </c>
      <c r="J797" s="53">
        <f t="shared" si="25"/>
        <v>896</v>
      </c>
      <c r="K797"/>
    </row>
    <row r="798" spans="1:11" x14ac:dyDescent="0.45">
      <c r="A798" s="83" t="s">
        <v>81</v>
      </c>
      <c r="B798" s="78" t="s">
        <v>2053</v>
      </c>
      <c r="C798" s="78" t="s">
        <v>1</v>
      </c>
      <c r="D798" s="79">
        <v>36</v>
      </c>
      <c r="E798" s="79">
        <v>20</v>
      </c>
      <c r="F798" s="80">
        <v>4</v>
      </c>
      <c r="G798" s="80">
        <v>15</v>
      </c>
      <c r="H798" s="68">
        <f t="array" ref="H798">INDEX('Нормативные затраты по МЗ'!$C$2:$C$132,MATCH(A798&amp;C798,'Нормативные затраты по МЗ'!$A$2:$A$132&amp;'Нормативные затраты по МЗ'!$B$2:$B$132,0))</f>
        <v>114.69</v>
      </c>
      <c r="I798" s="3">
        <f t="shared" si="24"/>
        <v>137628</v>
      </c>
      <c r="J798" s="53">
        <f t="shared" si="25"/>
        <v>1200</v>
      </c>
      <c r="K798"/>
    </row>
    <row r="799" spans="1:11" x14ac:dyDescent="0.45">
      <c r="A799" s="83" t="s">
        <v>81</v>
      </c>
      <c r="B799" s="78" t="s">
        <v>2054</v>
      </c>
      <c r="C799" s="78" t="s">
        <v>1</v>
      </c>
      <c r="D799" s="79">
        <v>36</v>
      </c>
      <c r="E799" s="79">
        <v>16</v>
      </c>
      <c r="F799" s="80">
        <v>4</v>
      </c>
      <c r="G799" s="80">
        <v>14</v>
      </c>
      <c r="H799" s="68">
        <f t="array" ref="H799">INDEX('Нормативные затраты по МЗ'!$C$2:$C$132,MATCH(A799&amp;C799,'Нормативные затраты по МЗ'!$A$2:$A$132&amp;'Нормативные затраты по МЗ'!$B$2:$B$132,0))</f>
        <v>114.69</v>
      </c>
      <c r="I799" s="3">
        <f t="shared" si="24"/>
        <v>102762.24000000001</v>
      </c>
      <c r="J799" s="53">
        <f t="shared" si="25"/>
        <v>896</v>
      </c>
      <c r="K799"/>
    </row>
    <row r="800" spans="1:11" x14ac:dyDescent="0.45">
      <c r="A800" s="83" t="s">
        <v>81</v>
      </c>
      <c r="B800" s="78" t="s">
        <v>2055</v>
      </c>
      <c r="C800" s="78" t="s">
        <v>1</v>
      </c>
      <c r="D800" s="79">
        <v>36</v>
      </c>
      <c r="E800" s="79">
        <v>20</v>
      </c>
      <c r="F800" s="80">
        <v>4</v>
      </c>
      <c r="G800" s="80">
        <v>15</v>
      </c>
      <c r="H800" s="68">
        <f t="array" ref="H800">INDEX('Нормативные затраты по МЗ'!$C$2:$C$132,MATCH(A800&amp;C800,'Нормативные затраты по МЗ'!$A$2:$A$132&amp;'Нормативные затраты по МЗ'!$B$2:$B$132,0))</f>
        <v>114.69</v>
      </c>
      <c r="I800" s="3">
        <f t="shared" si="24"/>
        <v>137628</v>
      </c>
      <c r="J800" s="53">
        <f t="shared" si="25"/>
        <v>1200</v>
      </c>
      <c r="K800"/>
    </row>
    <row r="801" spans="1:11" x14ac:dyDescent="0.45">
      <c r="A801" s="83" t="s">
        <v>81</v>
      </c>
      <c r="B801" s="78" t="s">
        <v>2056</v>
      </c>
      <c r="C801" s="78" t="s">
        <v>1</v>
      </c>
      <c r="D801" s="79">
        <v>36</v>
      </c>
      <c r="E801" s="79">
        <v>16</v>
      </c>
      <c r="F801" s="80">
        <v>4</v>
      </c>
      <c r="G801" s="80">
        <v>14</v>
      </c>
      <c r="H801" s="68">
        <f t="array" ref="H801">INDEX('Нормативные затраты по МЗ'!$C$2:$C$132,MATCH(A801&amp;C801,'Нормативные затраты по МЗ'!$A$2:$A$132&amp;'Нормативные затраты по МЗ'!$B$2:$B$132,0))</f>
        <v>114.69</v>
      </c>
      <c r="I801" s="3">
        <f t="shared" si="24"/>
        <v>102762.24000000001</v>
      </c>
      <c r="J801" s="53">
        <f t="shared" si="25"/>
        <v>896</v>
      </c>
      <c r="K801"/>
    </row>
    <row r="802" spans="1:11" x14ac:dyDescent="0.45">
      <c r="A802" s="83" t="s">
        <v>81</v>
      </c>
      <c r="B802" s="78" t="s">
        <v>2057</v>
      </c>
      <c r="C802" s="78" t="s">
        <v>1</v>
      </c>
      <c r="D802" s="79">
        <v>36</v>
      </c>
      <c r="E802" s="79">
        <v>20</v>
      </c>
      <c r="F802" s="80">
        <v>6</v>
      </c>
      <c r="G802" s="80">
        <v>15</v>
      </c>
      <c r="H802" s="68">
        <f t="array" ref="H802">INDEX('Нормативные затраты по МЗ'!$C$2:$C$132,MATCH(A802&amp;C802,'Нормативные затраты по МЗ'!$A$2:$A$132&amp;'Нормативные затраты по МЗ'!$B$2:$B$132,0))</f>
        <v>114.69</v>
      </c>
      <c r="I802" s="3">
        <f t="shared" si="24"/>
        <v>206442</v>
      </c>
      <c r="J802" s="53">
        <f t="shared" si="25"/>
        <v>1800</v>
      </c>
      <c r="K802"/>
    </row>
    <row r="803" spans="1:11" x14ac:dyDescent="0.45">
      <c r="A803" s="83" t="s">
        <v>81</v>
      </c>
      <c r="B803" s="78" t="s">
        <v>2058</v>
      </c>
      <c r="C803" s="78" t="s">
        <v>1</v>
      </c>
      <c r="D803" s="79">
        <v>36</v>
      </c>
      <c r="E803" s="79">
        <v>16</v>
      </c>
      <c r="F803" s="80">
        <v>4</v>
      </c>
      <c r="G803" s="80">
        <v>14</v>
      </c>
      <c r="H803" s="68">
        <f t="array" ref="H803">INDEX('Нормативные затраты по МЗ'!$C$2:$C$132,MATCH(A803&amp;C803,'Нормативные затраты по МЗ'!$A$2:$A$132&amp;'Нормативные затраты по МЗ'!$B$2:$B$132,0))</f>
        <v>114.69</v>
      </c>
      <c r="I803" s="3">
        <f t="shared" si="24"/>
        <v>102762.24000000001</v>
      </c>
      <c r="J803" s="53">
        <f t="shared" si="25"/>
        <v>896</v>
      </c>
      <c r="K803"/>
    </row>
    <row r="804" spans="1:11" x14ac:dyDescent="0.45">
      <c r="A804" s="83" t="s">
        <v>81</v>
      </c>
      <c r="B804" s="78" t="s">
        <v>2059</v>
      </c>
      <c r="C804" s="78" t="s">
        <v>1</v>
      </c>
      <c r="D804" s="79">
        <v>36</v>
      </c>
      <c r="E804" s="79">
        <v>20</v>
      </c>
      <c r="F804" s="80">
        <v>4</v>
      </c>
      <c r="G804" s="80">
        <v>15</v>
      </c>
      <c r="H804" s="68">
        <f t="array" ref="H804">INDEX('Нормативные затраты по МЗ'!$C$2:$C$132,MATCH(A804&amp;C804,'Нормативные затраты по МЗ'!$A$2:$A$132&amp;'Нормативные затраты по МЗ'!$B$2:$B$132,0))</f>
        <v>114.69</v>
      </c>
      <c r="I804" s="3">
        <f t="shared" si="24"/>
        <v>137628</v>
      </c>
      <c r="J804" s="53">
        <f t="shared" si="25"/>
        <v>1200</v>
      </c>
      <c r="K804"/>
    </row>
    <row r="805" spans="1:11" x14ac:dyDescent="0.45">
      <c r="A805" s="83" t="s">
        <v>81</v>
      </c>
      <c r="B805" s="78" t="s">
        <v>2060</v>
      </c>
      <c r="C805" s="78" t="s">
        <v>1</v>
      </c>
      <c r="D805" s="79">
        <v>36</v>
      </c>
      <c r="E805" s="79">
        <v>16</v>
      </c>
      <c r="F805" s="80">
        <v>4</v>
      </c>
      <c r="G805" s="80">
        <v>14</v>
      </c>
      <c r="H805" s="68">
        <f t="array" ref="H805">INDEX('Нормативные затраты по МЗ'!$C$2:$C$132,MATCH(A805&amp;C805,'Нормативные затраты по МЗ'!$A$2:$A$132&amp;'Нормативные затраты по МЗ'!$B$2:$B$132,0))</f>
        <v>114.69</v>
      </c>
      <c r="I805" s="3">
        <f t="shared" si="24"/>
        <v>102762.24000000001</v>
      </c>
      <c r="J805" s="53">
        <f t="shared" si="25"/>
        <v>896</v>
      </c>
      <c r="K805"/>
    </row>
    <row r="806" spans="1:11" x14ac:dyDescent="0.45">
      <c r="A806" s="83" t="s">
        <v>81</v>
      </c>
      <c r="B806" s="78" t="s">
        <v>2061</v>
      </c>
      <c r="C806" s="78" t="s">
        <v>1</v>
      </c>
      <c r="D806" s="79">
        <v>36</v>
      </c>
      <c r="E806" s="79">
        <v>20</v>
      </c>
      <c r="F806" s="80">
        <v>6</v>
      </c>
      <c r="G806" s="80">
        <v>15</v>
      </c>
      <c r="H806" s="68">
        <f t="array" ref="H806">INDEX('Нормативные затраты по МЗ'!$C$2:$C$132,MATCH(A806&amp;C806,'Нормативные затраты по МЗ'!$A$2:$A$132&amp;'Нормативные затраты по МЗ'!$B$2:$B$132,0))</f>
        <v>114.69</v>
      </c>
      <c r="I806" s="3">
        <f t="shared" si="24"/>
        <v>206442</v>
      </c>
      <c r="J806" s="53">
        <f t="shared" si="25"/>
        <v>1800</v>
      </c>
      <c r="K806"/>
    </row>
    <row r="807" spans="1:11" x14ac:dyDescent="0.45">
      <c r="A807" s="83" t="s">
        <v>81</v>
      </c>
      <c r="B807" s="78" t="s">
        <v>2062</v>
      </c>
      <c r="C807" s="78" t="s">
        <v>1</v>
      </c>
      <c r="D807" s="79">
        <v>36</v>
      </c>
      <c r="E807" s="79">
        <v>16</v>
      </c>
      <c r="F807" s="80">
        <v>4</v>
      </c>
      <c r="G807" s="80">
        <v>14</v>
      </c>
      <c r="H807" s="68">
        <f t="array" ref="H807">INDEX('Нормативные затраты по МЗ'!$C$2:$C$132,MATCH(A807&amp;C807,'Нормативные затраты по МЗ'!$A$2:$A$132&amp;'Нормативные затраты по МЗ'!$B$2:$B$132,0))</f>
        <v>114.69</v>
      </c>
      <c r="I807" s="3">
        <f t="shared" si="24"/>
        <v>102762.24000000001</v>
      </c>
      <c r="J807" s="53">
        <f t="shared" si="25"/>
        <v>896</v>
      </c>
      <c r="K807"/>
    </row>
    <row r="808" spans="1:11" x14ac:dyDescent="0.45">
      <c r="A808" s="83" t="s">
        <v>81</v>
      </c>
      <c r="B808" s="78" t="s">
        <v>2063</v>
      </c>
      <c r="C808" s="78" t="s">
        <v>1</v>
      </c>
      <c r="D808" s="79">
        <v>36</v>
      </c>
      <c r="E808" s="79">
        <v>20</v>
      </c>
      <c r="F808" s="80">
        <v>4</v>
      </c>
      <c r="G808" s="80">
        <v>15</v>
      </c>
      <c r="H808" s="68">
        <f t="array" ref="H808">INDEX('Нормативные затраты по МЗ'!$C$2:$C$132,MATCH(A808&amp;C808,'Нормативные затраты по МЗ'!$A$2:$A$132&amp;'Нормативные затраты по МЗ'!$B$2:$B$132,0))</f>
        <v>114.69</v>
      </c>
      <c r="I808" s="3">
        <f t="shared" si="24"/>
        <v>137628</v>
      </c>
      <c r="J808" s="53">
        <f t="shared" si="25"/>
        <v>1200</v>
      </c>
      <c r="K808"/>
    </row>
    <row r="809" spans="1:11" x14ac:dyDescent="0.45">
      <c r="A809" s="83" t="s">
        <v>81</v>
      </c>
      <c r="B809" s="78" t="s">
        <v>2064</v>
      </c>
      <c r="C809" s="78" t="s">
        <v>1</v>
      </c>
      <c r="D809" s="79">
        <v>36</v>
      </c>
      <c r="E809" s="79">
        <v>16</v>
      </c>
      <c r="F809" s="80">
        <v>4</v>
      </c>
      <c r="G809" s="80">
        <v>14</v>
      </c>
      <c r="H809" s="68">
        <f t="array" ref="H809">INDEX('Нормативные затраты по МЗ'!$C$2:$C$132,MATCH(A809&amp;C809,'Нормативные затраты по МЗ'!$A$2:$A$132&amp;'Нормативные затраты по МЗ'!$B$2:$B$132,0))</f>
        <v>114.69</v>
      </c>
      <c r="I809" s="3">
        <f t="shared" si="24"/>
        <v>102762.24000000001</v>
      </c>
      <c r="J809" s="53">
        <f t="shared" si="25"/>
        <v>896</v>
      </c>
      <c r="K809"/>
    </row>
    <row r="810" spans="1:11" x14ac:dyDescent="0.45">
      <c r="A810" s="83" t="s">
        <v>81</v>
      </c>
      <c r="B810" s="78" t="s">
        <v>2065</v>
      </c>
      <c r="C810" s="78" t="s">
        <v>1</v>
      </c>
      <c r="D810" s="79">
        <v>36</v>
      </c>
      <c r="E810" s="79">
        <v>20</v>
      </c>
      <c r="F810" s="80">
        <v>4</v>
      </c>
      <c r="G810" s="80">
        <v>15</v>
      </c>
      <c r="H810" s="68">
        <f t="array" ref="H810">INDEX('Нормативные затраты по МЗ'!$C$2:$C$132,MATCH(A810&amp;C810,'Нормативные затраты по МЗ'!$A$2:$A$132&amp;'Нормативные затраты по МЗ'!$B$2:$B$132,0))</f>
        <v>114.69</v>
      </c>
      <c r="I810" s="3">
        <f t="shared" si="24"/>
        <v>137628</v>
      </c>
      <c r="J810" s="53">
        <f t="shared" si="25"/>
        <v>1200</v>
      </c>
      <c r="K810"/>
    </row>
    <row r="811" spans="1:11" x14ac:dyDescent="0.45">
      <c r="A811" s="83" t="s">
        <v>81</v>
      </c>
      <c r="B811" s="78" t="s">
        <v>2066</v>
      </c>
      <c r="C811" s="78" t="s">
        <v>1</v>
      </c>
      <c r="D811" s="79">
        <v>36</v>
      </c>
      <c r="E811" s="79">
        <v>16</v>
      </c>
      <c r="F811" s="80">
        <v>4</v>
      </c>
      <c r="G811" s="80">
        <v>14</v>
      </c>
      <c r="H811" s="68">
        <f t="array" ref="H811">INDEX('Нормативные затраты по МЗ'!$C$2:$C$132,MATCH(A811&amp;C811,'Нормативные затраты по МЗ'!$A$2:$A$132&amp;'Нормативные затраты по МЗ'!$B$2:$B$132,0))</f>
        <v>114.69</v>
      </c>
      <c r="I811" s="3">
        <f t="shared" si="24"/>
        <v>102762.24000000001</v>
      </c>
      <c r="J811" s="53">
        <f t="shared" si="25"/>
        <v>896</v>
      </c>
      <c r="K811"/>
    </row>
    <row r="812" spans="1:11" x14ac:dyDescent="0.45">
      <c r="A812" s="83" t="s">
        <v>81</v>
      </c>
      <c r="B812" s="78" t="s">
        <v>2067</v>
      </c>
      <c r="C812" s="78" t="s">
        <v>1</v>
      </c>
      <c r="D812" s="79">
        <v>36</v>
      </c>
      <c r="E812" s="79">
        <v>20</v>
      </c>
      <c r="F812" s="80">
        <v>4</v>
      </c>
      <c r="G812" s="80">
        <v>15</v>
      </c>
      <c r="H812" s="68">
        <f t="array" ref="H812">INDEX('Нормативные затраты по МЗ'!$C$2:$C$132,MATCH(A812&amp;C812,'Нормативные затраты по МЗ'!$A$2:$A$132&amp;'Нормативные затраты по МЗ'!$B$2:$B$132,0))</f>
        <v>114.69</v>
      </c>
      <c r="I812" s="3">
        <f t="shared" si="24"/>
        <v>137628</v>
      </c>
      <c r="J812" s="53">
        <f t="shared" si="25"/>
        <v>1200</v>
      </c>
      <c r="K812"/>
    </row>
    <row r="813" spans="1:11" x14ac:dyDescent="0.45">
      <c r="A813" s="83" t="s">
        <v>81</v>
      </c>
      <c r="B813" s="78" t="s">
        <v>2068</v>
      </c>
      <c r="C813" s="78" t="s">
        <v>1</v>
      </c>
      <c r="D813" s="79">
        <v>36</v>
      </c>
      <c r="E813" s="79">
        <v>16</v>
      </c>
      <c r="F813" s="80">
        <v>4</v>
      </c>
      <c r="G813" s="80">
        <v>14</v>
      </c>
      <c r="H813" s="68">
        <f t="array" ref="H813">INDEX('Нормативные затраты по МЗ'!$C$2:$C$132,MATCH(A813&amp;C813,'Нормативные затраты по МЗ'!$A$2:$A$132&amp;'Нормативные затраты по МЗ'!$B$2:$B$132,0))</f>
        <v>114.69</v>
      </c>
      <c r="I813" s="3">
        <f t="shared" si="24"/>
        <v>102762.24000000001</v>
      </c>
      <c r="J813" s="53">
        <f t="shared" si="25"/>
        <v>896</v>
      </c>
      <c r="K813"/>
    </row>
    <row r="814" spans="1:11" x14ac:dyDescent="0.45">
      <c r="A814" s="83" t="s">
        <v>81</v>
      </c>
      <c r="B814" s="78" t="s">
        <v>2069</v>
      </c>
      <c r="C814" s="78" t="s">
        <v>1</v>
      </c>
      <c r="D814" s="79">
        <v>36</v>
      </c>
      <c r="E814" s="79">
        <v>16</v>
      </c>
      <c r="F814" s="80">
        <v>4</v>
      </c>
      <c r="G814" s="80">
        <v>14</v>
      </c>
      <c r="H814" s="68">
        <f t="array" ref="H814">INDEX('Нормативные затраты по МЗ'!$C$2:$C$132,MATCH(A814&amp;C814,'Нормативные затраты по МЗ'!$A$2:$A$132&amp;'Нормативные затраты по МЗ'!$B$2:$B$132,0))</f>
        <v>114.69</v>
      </c>
      <c r="I814" s="3">
        <f t="shared" si="24"/>
        <v>102762.24000000001</v>
      </c>
      <c r="J814" s="53">
        <f t="shared" si="25"/>
        <v>896</v>
      </c>
      <c r="K814"/>
    </row>
    <row r="815" spans="1:11" x14ac:dyDescent="0.45">
      <c r="A815" s="83" t="s">
        <v>81</v>
      </c>
      <c r="B815" s="78" t="s">
        <v>2070</v>
      </c>
      <c r="C815" s="78" t="s">
        <v>1</v>
      </c>
      <c r="D815" s="79">
        <v>36</v>
      </c>
      <c r="E815" s="79">
        <v>16</v>
      </c>
      <c r="F815" s="80">
        <v>6</v>
      </c>
      <c r="G815" s="80">
        <v>14</v>
      </c>
      <c r="H815" s="68">
        <f t="array" ref="H815">INDEX('Нормативные затраты по МЗ'!$C$2:$C$132,MATCH(A815&amp;C815,'Нормативные затраты по МЗ'!$A$2:$A$132&amp;'Нормативные затраты по МЗ'!$B$2:$B$132,0))</f>
        <v>114.69</v>
      </c>
      <c r="I815" s="3">
        <f t="shared" si="24"/>
        <v>154143.35999999999</v>
      </c>
      <c r="J815" s="53">
        <f t="shared" si="25"/>
        <v>1344</v>
      </c>
      <c r="K815"/>
    </row>
    <row r="816" spans="1:11" x14ac:dyDescent="0.45">
      <c r="A816" s="83" t="s">
        <v>81</v>
      </c>
      <c r="B816" s="78" t="s">
        <v>2071</v>
      </c>
      <c r="C816" s="78" t="s">
        <v>1</v>
      </c>
      <c r="D816" s="79">
        <v>36</v>
      </c>
      <c r="E816" s="79">
        <v>16</v>
      </c>
      <c r="F816" s="80">
        <v>6</v>
      </c>
      <c r="G816" s="80">
        <v>14</v>
      </c>
      <c r="H816" s="68">
        <f t="array" ref="H816">INDEX('Нормативные затраты по МЗ'!$C$2:$C$132,MATCH(A816&amp;C816,'Нормативные затраты по МЗ'!$A$2:$A$132&amp;'Нормативные затраты по МЗ'!$B$2:$B$132,0))</f>
        <v>114.69</v>
      </c>
      <c r="I816" s="3">
        <f t="shared" si="24"/>
        <v>154143.35999999999</v>
      </c>
      <c r="J816" s="53">
        <f t="shared" si="25"/>
        <v>1344</v>
      </c>
      <c r="K816"/>
    </row>
    <row r="817" spans="1:11" x14ac:dyDescent="0.45">
      <c r="A817" s="83" t="s">
        <v>81</v>
      </c>
      <c r="B817" s="78" t="s">
        <v>2072</v>
      </c>
      <c r="C817" s="78" t="s">
        <v>1</v>
      </c>
      <c r="D817" s="79">
        <v>36</v>
      </c>
      <c r="E817" s="79">
        <v>16</v>
      </c>
      <c r="F817" s="80">
        <v>6</v>
      </c>
      <c r="G817" s="80">
        <v>14</v>
      </c>
      <c r="H817" s="68">
        <f t="array" ref="H817">INDEX('Нормативные затраты по МЗ'!$C$2:$C$132,MATCH(A817&amp;C817,'Нормативные затраты по МЗ'!$A$2:$A$132&amp;'Нормативные затраты по МЗ'!$B$2:$B$132,0))</f>
        <v>114.69</v>
      </c>
      <c r="I817" s="3">
        <f t="shared" si="24"/>
        <v>154143.35999999999</v>
      </c>
      <c r="J817" s="53">
        <f t="shared" si="25"/>
        <v>1344</v>
      </c>
      <c r="K817"/>
    </row>
    <row r="818" spans="1:11" x14ac:dyDescent="0.45">
      <c r="A818" s="83" t="s">
        <v>81</v>
      </c>
      <c r="B818" s="78" t="s">
        <v>2073</v>
      </c>
      <c r="C818" s="78" t="s">
        <v>1</v>
      </c>
      <c r="D818" s="79">
        <v>36</v>
      </c>
      <c r="E818" s="79">
        <v>16</v>
      </c>
      <c r="F818" s="80">
        <v>6</v>
      </c>
      <c r="G818" s="80">
        <v>14</v>
      </c>
      <c r="H818" s="68">
        <f t="array" ref="H818">INDEX('Нормативные затраты по МЗ'!$C$2:$C$132,MATCH(A818&amp;C818,'Нормативные затраты по МЗ'!$A$2:$A$132&amp;'Нормативные затраты по МЗ'!$B$2:$B$132,0))</f>
        <v>114.69</v>
      </c>
      <c r="I818" s="3">
        <f t="shared" si="24"/>
        <v>154143.35999999999</v>
      </c>
      <c r="J818" s="53">
        <f t="shared" si="25"/>
        <v>1344</v>
      </c>
      <c r="K818"/>
    </row>
    <row r="819" spans="1:11" x14ac:dyDescent="0.45">
      <c r="A819" s="83" t="s">
        <v>81</v>
      </c>
      <c r="B819" s="78" t="s">
        <v>2074</v>
      </c>
      <c r="C819" s="78" t="s">
        <v>1</v>
      </c>
      <c r="D819" s="79">
        <v>36</v>
      </c>
      <c r="E819" s="79">
        <v>16</v>
      </c>
      <c r="F819" s="80">
        <v>6</v>
      </c>
      <c r="G819" s="80">
        <v>14</v>
      </c>
      <c r="H819" s="68">
        <f t="array" ref="H819">INDEX('Нормативные затраты по МЗ'!$C$2:$C$132,MATCH(A819&amp;C819,'Нормативные затраты по МЗ'!$A$2:$A$132&amp;'Нормативные затраты по МЗ'!$B$2:$B$132,0))</f>
        <v>114.69</v>
      </c>
      <c r="I819" s="3">
        <f t="shared" si="24"/>
        <v>154143.35999999999</v>
      </c>
      <c r="J819" s="53">
        <f t="shared" si="25"/>
        <v>1344</v>
      </c>
      <c r="K819"/>
    </row>
    <row r="820" spans="1:11" x14ac:dyDescent="0.45">
      <c r="A820" s="83" t="s">
        <v>81</v>
      </c>
      <c r="B820" s="78" t="s">
        <v>2075</v>
      </c>
      <c r="C820" s="78" t="s">
        <v>1</v>
      </c>
      <c r="D820" s="79">
        <v>36</v>
      </c>
      <c r="E820" s="79">
        <v>16</v>
      </c>
      <c r="F820" s="80">
        <v>6</v>
      </c>
      <c r="G820" s="80">
        <v>14</v>
      </c>
      <c r="H820" s="68">
        <f t="array" ref="H820">INDEX('Нормативные затраты по МЗ'!$C$2:$C$132,MATCH(A820&amp;C820,'Нормативные затраты по МЗ'!$A$2:$A$132&amp;'Нормативные затраты по МЗ'!$B$2:$B$132,0))</f>
        <v>114.69</v>
      </c>
      <c r="I820" s="3">
        <f t="shared" si="24"/>
        <v>154143.35999999999</v>
      </c>
      <c r="J820" s="53">
        <f t="shared" si="25"/>
        <v>1344</v>
      </c>
      <c r="K820"/>
    </row>
    <row r="821" spans="1:11" x14ac:dyDescent="0.45">
      <c r="A821" s="83" t="s">
        <v>81</v>
      </c>
      <c r="B821" s="78" t="s">
        <v>2076</v>
      </c>
      <c r="C821" s="78" t="s">
        <v>1</v>
      </c>
      <c r="D821" s="79">
        <v>36</v>
      </c>
      <c r="E821" s="79">
        <v>16</v>
      </c>
      <c r="F821" s="80">
        <v>6</v>
      </c>
      <c r="G821" s="80">
        <v>14</v>
      </c>
      <c r="H821" s="68">
        <f t="array" ref="H821">INDEX('Нормативные затраты по МЗ'!$C$2:$C$132,MATCH(A821&amp;C821,'Нормативные затраты по МЗ'!$A$2:$A$132&amp;'Нормативные затраты по МЗ'!$B$2:$B$132,0))</f>
        <v>114.69</v>
      </c>
      <c r="I821" s="3">
        <f t="shared" si="24"/>
        <v>154143.35999999999</v>
      </c>
      <c r="J821" s="53">
        <f t="shared" si="25"/>
        <v>1344</v>
      </c>
      <c r="K821"/>
    </row>
    <row r="822" spans="1:11" x14ac:dyDescent="0.45">
      <c r="A822" s="83" t="s">
        <v>81</v>
      </c>
      <c r="B822" s="78" t="s">
        <v>2077</v>
      </c>
      <c r="C822" s="78" t="s">
        <v>1</v>
      </c>
      <c r="D822" s="79">
        <v>36</v>
      </c>
      <c r="E822" s="79">
        <v>16</v>
      </c>
      <c r="F822" s="80">
        <v>6</v>
      </c>
      <c r="G822" s="80">
        <v>14</v>
      </c>
      <c r="H822" s="68">
        <f t="array" ref="H822">INDEX('Нормативные затраты по МЗ'!$C$2:$C$132,MATCH(A822&amp;C822,'Нормативные затраты по МЗ'!$A$2:$A$132&amp;'Нормативные затраты по МЗ'!$B$2:$B$132,0))</f>
        <v>114.69</v>
      </c>
      <c r="I822" s="3">
        <f t="shared" si="24"/>
        <v>154143.35999999999</v>
      </c>
      <c r="J822" s="53">
        <f t="shared" si="25"/>
        <v>1344</v>
      </c>
      <c r="K822"/>
    </row>
    <row r="823" spans="1:11" x14ac:dyDescent="0.45">
      <c r="A823" s="83" t="s">
        <v>81</v>
      </c>
      <c r="B823" s="78" t="s">
        <v>2078</v>
      </c>
      <c r="C823" s="78" t="s">
        <v>1</v>
      </c>
      <c r="D823" s="79">
        <v>36</v>
      </c>
      <c r="E823" s="79">
        <v>16</v>
      </c>
      <c r="F823" s="80">
        <v>6</v>
      </c>
      <c r="G823" s="80">
        <v>14</v>
      </c>
      <c r="H823" s="68">
        <f t="array" ref="H823">INDEX('Нормативные затраты по МЗ'!$C$2:$C$132,MATCH(A823&amp;C823,'Нормативные затраты по МЗ'!$A$2:$A$132&amp;'Нормативные затраты по МЗ'!$B$2:$B$132,0))</f>
        <v>114.69</v>
      </c>
      <c r="I823" s="3">
        <f t="shared" si="24"/>
        <v>154143.35999999999</v>
      </c>
      <c r="J823" s="53">
        <f t="shared" si="25"/>
        <v>1344</v>
      </c>
      <c r="K823"/>
    </row>
    <row r="824" spans="1:11" x14ac:dyDescent="0.45">
      <c r="A824" s="83" t="s">
        <v>81</v>
      </c>
      <c r="B824" s="78" t="s">
        <v>2079</v>
      </c>
      <c r="C824" s="78" t="s">
        <v>1</v>
      </c>
      <c r="D824" s="79">
        <v>36</v>
      </c>
      <c r="E824" s="79">
        <v>16</v>
      </c>
      <c r="F824" s="80">
        <v>6</v>
      </c>
      <c r="G824" s="80">
        <v>14</v>
      </c>
      <c r="H824" s="68">
        <f t="array" ref="H824">INDEX('Нормативные затраты по МЗ'!$C$2:$C$132,MATCH(A824&amp;C824,'Нормативные затраты по МЗ'!$A$2:$A$132&amp;'Нормативные затраты по МЗ'!$B$2:$B$132,0))</f>
        <v>114.69</v>
      </c>
      <c r="I824" s="3">
        <f t="shared" si="24"/>
        <v>154143.35999999999</v>
      </c>
      <c r="J824" s="53">
        <f t="shared" si="25"/>
        <v>1344</v>
      </c>
      <c r="K824"/>
    </row>
    <row r="825" spans="1:11" x14ac:dyDescent="0.45">
      <c r="A825" s="83" t="s">
        <v>81</v>
      </c>
      <c r="B825" s="78" t="s">
        <v>2080</v>
      </c>
      <c r="C825" s="78" t="s">
        <v>1</v>
      </c>
      <c r="D825" s="79">
        <v>36</v>
      </c>
      <c r="E825" s="79">
        <v>16</v>
      </c>
      <c r="F825" s="80">
        <v>6</v>
      </c>
      <c r="G825" s="80">
        <v>14</v>
      </c>
      <c r="H825" s="68">
        <f t="array" ref="H825">INDEX('Нормативные затраты по МЗ'!$C$2:$C$132,MATCH(A825&amp;C825,'Нормативные затраты по МЗ'!$A$2:$A$132&amp;'Нормативные затраты по МЗ'!$B$2:$B$132,0))</f>
        <v>114.69</v>
      </c>
      <c r="I825" s="3">
        <f t="shared" si="24"/>
        <v>154143.35999999999</v>
      </c>
      <c r="J825" s="53">
        <f t="shared" si="25"/>
        <v>1344</v>
      </c>
      <c r="K825"/>
    </row>
    <row r="826" spans="1:11" x14ac:dyDescent="0.45">
      <c r="A826" s="83" t="s">
        <v>81</v>
      </c>
      <c r="B826" s="78" t="s">
        <v>2081</v>
      </c>
      <c r="C826" s="78" t="s">
        <v>1</v>
      </c>
      <c r="D826" s="79">
        <v>36</v>
      </c>
      <c r="E826" s="79">
        <v>16</v>
      </c>
      <c r="F826" s="80">
        <v>6</v>
      </c>
      <c r="G826" s="80">
        <v>10</v>
      </c>
      <c r="H826" s="68">
        <f t="array" ref="H826">INDEX('Нормативные затраты по МЗ'!$C$2:$C$132,MATCH(A826&amp;C826,'Нормативные затраты по МЗ'!$A$2:$A$132&amp;'Нормативные затраты по МЗ'!$B$2:$B$132,0))</f>
        <v>114.69</v>
      </c>
      <c r="I826" s="3">
        <f t="shared" si="24"/>
        <v>110102.39999999999</v>
      </c>
      <c r="J826" s="53">
        <f t="shared" si="25"/>
        <v>960</v>
      </c>
      <c r="K826"/>
    </row>
    <row r="827" spans="1:11" x14ac:dyDescent="0.45">
      <c r="A827" s="83" t="s">
        <v>81</v>
      </c>
      <c r="B827" s="78" t="s">
        <v>2082</v>
      </c>
      <c r="C827" s="78" t="s">
        <v>1</v>
      </c>
      <c r="D827" s="79">
        <v>36</v>
      </c>
      <c r="E827" s="79">
        <v>16</v>
      </c>
      <c r="F827" s="80">
        <v>6</v>
      </c>
      <c r="G827" s="80">
        <v>10</v>
      </c>
      <c r="H827" s="68">
        <f t="array" ref="H827">INDEX('Нормативные затраты по МЗ'!$C$2:$C$132,MATCH(A827&amp;C827,'Нормативные затраты по МЗ'!$A$2:$A$132&amp;'Нормативные затраты по МЗ'!$B$2:$B$132,0))</f>
        <v>114.69</v>
      </c>
      <c r="I827" s="3">
        <f t="shared" si="24"/>
        <v>110102.39999999999</v>
      </c>
      <c r="J827" s="53">
        <f t="shared" si="25"/>
        <v>960</v>
      </c>
      <c r="K827"/>
    </row>
    <row r="828" spans="1:11" x14ac:dyDescent="0.45">
      <c r="A828" s="83" t="s">
        <v>81</v>
      </c>
      <c r="B828" s="78" t="s">
        <v>2083</v>
      </c>
      <c r="C828" s="78" t="s">
        <v>1</v>
      </c>
      <c r="D828" s="79">
        <v>36</v>
      </c>
      <c r="E828" s="79">
        <v>16</v>
      </c>
      <c r="F828" s="80">
        <v>6</v>
      </c>
      <c r="G828" s="80">
        <v>10</v>
      </c>
      <c r="H828" s="68">
        <f t="array" ref="H828">INDEX('Нормативные затраты по МЗ'!$C$2:$C$132,MATCH(A828&amp;C828,'Нормативные затраты по МЗ'!$A$2:$A$132&amp;'Нормативные затраты по МЗ'!$B$2:$B$132,0))</f>
        <v>114.69</v>
      </c>
      <c r="I828" s="3">
        <f t="shared" si="24"/>
        <v>110102.39999999999</v>
      </c>
      <c r="J828" s="53">
        <f t="shared" si="25"/>
        <v>960</v>
      </c>
      <c r="K828"/>
    </row>
    <row r="829" spans="1:11" x14ac:dyDescent="0.45">
      <c r="A829" s="83" t="s">
        <v>81</v>
      </c>
      <c r="B829" s="78" t="s">
        <v>2084</v>
      </c>
      <c r="C829" s="78" t="s">
        <v>1</v>
      </c>
      <c r="D829" s="79">
        <v>36</v>
      </c>
      <c r="E829" s="79">
        <v>16</v>
      </c>
      <c r="F829" s="80">
        <v>6</v>
      </c>
      <c r="G829" s="80">
        <v>10</v>
      </c>
      <c r="H829" s="68">
        <f t="array" ref="H829">INDEX('Нормативные затраты по МЗ'!$C$2:$C$132,MATCH(A829&amp;C829,'Нормативные затраты по МЗ'!$A$2:$A$132&amp;'Нормативные затраты по МЗ'!$B$2:$B$132,0))</f>
        <v>114.69</v>
      </c>
      <c r="I829" s="3">
        <f t="shared" si="24"/>
        <v>110102.39999999999</v>
      </c>
      <c r="J829" s="53">
        <f t="shared" si="25"/>
        <v>960</v>
      </c>
      <c r="K829"/>
    </row>
    <row r="830" spans="1:11" x14ac:dyDescent="0.45">
      <c r="A830" s="83" t="s">
        <v>81</v>
      </c>
      <c r="B830" s="78" t="s">
        <v>2085</v>
      </c>
      <c r="C830" s="78" t="s">
        <v>1</v>
      </c>
      <c r="D830" s="79">
        <v>36</v>
      </c>
      <c r="E830" s="79">
        <v>16</v>
      </c>
      <c r="F830" s="80">
        <v>6</v>
      </c>
      <c r="G830" s="80">
        <v>14</v>
      </c>
      <c r="H830" s="68">
        <f t="array" ref="H830">INDEX('Нормативные затраты по МЗ'!$C$2:$C$132,MATCH(A830&amp;C830,'Нормативные затраты по МЗ'!$A$2:$A$132&amp;'Нормативные затраты по МЗ'!$B$2:$B$132,0))</f>
        <v>114.69</v>
      </c>
      <c r="I830" s="3">
        <f t="shared" si="24"/>
        <v>154143.35999999999</v>
      </c>
      <c r="J830" s="53">
        <f t="shared" si="25"/>
        <v>1344</v>
      </c>
      <c r="K830"/>
    </row>
    <row r="831" spans="1:11" x14ac:dyDescent="0.45">
      <c r="A831" s="83" t="s">
        <v>81</v>
      </c>
      <c r="B831" s="78" t="s">
        <v>2086</v>
      </c>
      <c r="C831" s="78" t="s">
        <v>1</v>
      </c>
      <c r="D831" s="79">
        <v>36</v>
      </c>
      <c r="E831" s="79">
        <v>16</v>
      </c>
      <c r="F831" s="80">
        <v>6</v>
      </c>
      <c r="G831" s="80">
        <v>14</v>
      </c>
      <c r="H831" s="68">
        <f t="array" ref="H831">INDEX('Нормативные затраты по МЗ'!$C$2:$C$132,MATCH(A831&amp;C831,'Нормативные затраты по МЗ'!$A$2:$A$132&amp;'Нормативные затраты по МЗ'!$B$2:$B$132,0))</f>
        <v>114.69</v>
      </c>
      <c r="I831" s="3">
        <f t="shared" si="24"/>
        <v>154143.35999999999</v>
      </c>
      <c r="J831" s="53">
        <f t="shared" si="25"/>
        <v>1344</v>
      </c>
      <c r="K831"/>
    </row>
    <row r="832" spans="1:11" x14ac:dyDescent="0.45">
      <c r="A832" s="83" t="s">
        <v>81</v>
      </c>
      <c r="B832" s="78" t="s">
        <v>2087</v>
      </c>
      <c r="C832" s="78" t="s">
        <v>1</v>
      </c>
      <c r="D832" s="79">
        <v>36</v>
      </c>
      <c r="E832" s="79">
        <v>16</v>
      </c>
      <c r="F832" s="80">
        <v>6</v>
      </c>
      <c r="G832" s="80">
        <v>14</v>
      </c>
      <c r="H832" s="68">
        <f t="array" ref="H832">INDEX('Нормативные затраты по МЗ'!$C$2:$C$132,MATCH(A832&amp;C832,'Нормативные затраты по МЗ'!$A$2:$A$132&amp;'Нормативные затраты по МЗ'!$B$2:$B$132,0))</f>
        <v>114.69</v>
      </c>
      <c r="I832" s="3">
        <f t="shared" si="24"/>
        <v>154143.35999999999</v>
      </c>
      <c r="J832" s="53">
        <f t="shared" si="25"/>
        <v>1344</v>
      </c>
      <c r="K832"/>
    </row>
    <row r="833" spans="1:11" x14ac:dyDescent="0.45">
      <c r="A833" s="83" t="s">
        <v>81</v>
      </c>
      <c r="B833" s="78" t="s">
        <v>2088</v>
      </c>
      <c r="C833" s="78" t="s">
        <v>1</v>
      </c>
      <c r="D833" s="79">
        <v>36</v>
      </c>
      <c r="E833" s="79">
        <v>16</v>
      </c>
      <c r="F833" s="80">
        <v>6</v>
      </c>
      <c r="G833" s="80">
        <v>14</v>
      </c>
      <c r="H833" s="68">
        <f t="array" ref="H833">INDEX('Нормативные затраты по МЗ'!$C$2:$C$132,MATCH(A833&amp;C833,'Нормативные затраты по МЗ'!$A$2:$A$132&amp;'Нормативные затраты по МЗ'!$B$2:$B$132,0))</f>
        <v>114.69</v>
      </c>
      <c r="I833" s="3">
        <f t="shared" si="24"/>
        <v>154143.35999999999</v>
      </c>
      <c r="J833" s="53">
        <f t="shared" si="25"/>
        <v>1344</v>
      </c>
      <c r="K833"/>
    </row>
    <row r="834" spans="1:11" x14ac:dyDescent="0.45">
      <c r="A834" s="83" t="s">
        <v>81</v>
      </c>
      <c r="B834" s="78" t="s">
        <v>2089</v>
      </c>
      <c r="C834" s="78" t="s">
        <v>1</v>
      </c>
      <c r="D834" s="79">
        <v>36</v>
      </c>
      <c r="E834" s="79">
        <v>16</v>
      </c>
      <c r="F834" s="80">
        <v>6</v>
      </c>
      <c r="G834" s="80">
        <v>14</v>
      </c>
      <c r="H834" s="68">
        <f t="array" ref="H834">INDEX('Нормативные затраты по МЗ'!$C$2:$C$132,MATCH(A834&amp;C834,'Нормативные затраты по МЗ'!$A$2:$A$132&amp;'Нормативные затраты по МЗ'!$B$2:$B$132,0))</f>
        <v>114.69</v>
      </c>
      <c r="I834" s="3">
        <f t="shared" ref="I834:I861" si="26">E834*F834*G834*H834</f>
        <v>154143.35999999999</v>
      </c>
      <c r="J834" s="53">
        <f t="shared" ref="J834:J860" si="27">E834*F834*G834</f>
        <v>1344</v>
      </c>
      <c r="K834"/>
    </row>
    <row r="835" spans="1:11" x14ac:dyDescent="0.45">
      <c r="A835" s="83" t="s">
        <v>81</v>
      </c>
      <c r="B835" s="78" t="s">
        <v>2090</v>
      </c>
      <c r="C835" s="78" t="s">
        <v>1</v>
      </c>
      <c r="D835" s="79">
        <v>36</v>
      </c>
      <c r="E835" s="79">
        <v>16</v>
      </c>
      <c r="F835" s="80">
        <v>6</v>
      </c>
      <c r="G835" s="80">
        <v>14</v>
      </c>
      <c r="H835" s="68">
        <f t="array" ref="H835">INDEX('Нормативные затраты по МЗ'!$C$2:$C$132,MATCH(A835&amp;C835,'Нормативные затраты по МЗ'!$A$2:$A$132&amp;'Нормативные затраты по МЗ'!$B$2:$B$132,0))</f>
        <v>114.69</v>
      </c>
      <c r="I835" s="3">
        <f t="shared" si="26"/>
        <v>154143.35999999999</v>
      </c>
      <c r="J835" s="53">
        <f t="shared" si="27"/>
        <v>1344</v>
      </c>
      <c r="K835"/>
    </row>
    <row r="836" spans="1:11" x14ac:dyDescent="0.45">
      <c r="A836" s="83" t="s">
        <v>81</v>
      </c>
      <c r="B836" s="78" t="s">
        <v>2091</v>
      </c>
      <c r="C836" s="78" t="s">
        <v>1</v>
      </c>
      <c r="D836" s="79">
        <v>36</v>
      </c>
      <c r="E836" s="79">
        <v>16</v>
      </c>
      <c r="F836" s="80">
        <v>6</v>
      </c>
      <c r="G836" s="80">
        <v>14</v>
      </c>
      <c r="H836" s="68">
        <f t="array" ref="H836">INDEX('Нормативные затраты по МЗ'!$C$2:$C$132,MATCH(A836&amp;C836,'Нормативные затраты по МЗ'!$A$2:$A$132&amp;'Нормативные затраты по МЗ'!$B$2:$B$132,0))</f>
        <v>114.69</v>
      </c>
      <c r="I836" s="3">
        <f t="shared" si="26"/>
        <v>154143.35999999999</v>
      </c>
      <c r="J836" s="53">
        <f t="shared" si="27"/>
        <v>1344</v>
      </c>
      <c r="K836"/>
    </row>
    <row r="837" spans="1:11" x14ac:dyDescent="0.45">
      <c r="A837" s="83" t="s">
        <v>81</v>
      </c>
      <c r="B837" s="78" t="s">
        <v>2092</v>
      </c>
      <c r="C837" s="78" t="s">
        <v>1</v>
      </c>
      <c r="D837" s="79">
        <v>36</v>
      </c>
      <c r="E837" s="79">
        <v>16</v>
      </c>
      <c r="F837" s="80">
        <v>6</v>
      </c>
      <c r="G837" s="80">
        <v>14</v>
      </c>
      <c r="H837" s="68">
        <f t="array" ref="H837">INDEX('Нормативные затраты по МЗ'!$C$2:$C$132,MATCH(A837&amp;C837,'Нормативные затраты по МЗ'!$A$2:$A$132&amp;'Нормативные затраты по МЗ'!$B$2:$B$132,0))</f>
        <v>114.69</v>
      </c>
      <c r="I837" s="3">
        <f t="shared" si="26"/>
        <v>154143.35999999999</v>
      </c>
      <c r="J837" s="53">
        <f t="shared" si="27"/>
        <v>1344</v>
      </c>
      <c r="K837"/>
    </row>
    <row r="838" spans="1:11" x14ac:dyDescent="0.45">
      <c r="A838" s="83" t="s">
        <v>81</v>
      </c>
      <c r="B838" s="78" t="s">
        <v>2093</v>
      </c>
      <c r="C838" s="78" t="s">
        <v>1</v>
      </c>
      <c r="D838" s="79">
        <v>36</v>
      </c>
      <c r="E838" s="79">
        <v>16</v>
      </c>
      <c r="F838" s="80">
        <v>6</v>
      </c>
      <c r="G838" s="80">
        <v>14</v>
      </c>
      <c r="H838" s="68">
        <f t="array" ref="H838">INDEX('Нормативные затраты по МЗ'!$C$2:$C$132,MATCH(A838&amp;C838,'Нормативные затраты по МЗ'!$A$2:$A$132&amp;'Нормативные затраты по МЗ'!$B$2:$B$132,0))</f>
        <v>114.69</v>
      </c>
      <c r="I838" s="3">
        <f t="shared" si="26"/>
        <v>154143.35999999999</v>
      </c>
      <c r="J838" s="53">
        <f t="shared" si="27"/>
        <v>1344</v>
      </c>
      <c r="K838"/>
    </row>
    <row r="839" spans="1:11" x14ac:dyDescent="0.45">
      <c r="A839" s="83" t="s">
        <v>81</v>
      </c>
      <c r="B839" s="78" t="s">
        <v>2094</v>
      </c>
      <c r="C839" s="78" t="s">
        <v>1</v>
      </c>
      <c r="D839" s="79">
        <v>36</v>
      </c>
      <c r="E839" s="79">
        <v>16</v>
      </c>
      <c r="F839" s="80">
        <v>6</v>
      </c>
      <c r="G839" s="80">
        <v>14</v>
      </c>
      <c r="H839" s="68">
        <f t="array" ref="H839">INDEX('Нормативные затраты по МЗ'!$C$2:$C$132,MATCH(A839&amp;C839,'Нормативные затраты по МЗ'!$A$2:$A$132&amp;'Нормативные затраты по МЗ'!$B$2:$B$132,0))</f>
        <v>114.69</v>
      </c>
      <c r="I839" s="3">
        <f t="shared" si="26"/>
        <v>154143.35999999999</v>
      </c>
      <c r="J839" s="53">
        <f t="shared" si="27"/>
        <v>1344</v>
      </c>
      <c r="K839"/>
    </row>
    <row r="840" spans="1:11" x14ac:dyDescent="0.45">
      <c r="A840" s="83" t="s">
        <v>81</v>
      </c>
      <c r="B840" s="78" t="s">
        <v>2095</v>
      </c>
      <c r="C840" s="78" t="s">
        <v>1</v>
      </c>
      <c r="D840" s="79">
        <v>36</v>
      </c>
      <c r="E840" s="79">
        <v>16</v>
      </c>
      <c r="F840" s="80">
        <v>6</v>
      </c>
      <c r="G840" s="80">
        <v>14</v>
      </c>
      <c r="H840" s="68">
        <f t="array" ref="H840">INDEX('Нормативные затраты по МЗ'!$C$2:$C$132,MATCH(A840&amp;C840,'Нормативные затраты по МЗ'!$A$2:$A$132&amp;'Нормативные затраты по МЗ'!$B$2:$B$132,0))</f>
        <v>114.69</v>
      </c>
      <c r="I840" s="3">
        <f t="shared" si="26"/>
        <v>154143.35999999999</v>
      </c>
      <c r="J840" s="53">
        <f t="shared" si="27"/>
        <v>1344</v>
      </c>
      <c r="K840"/>
    </row>
    <row r="841" spans="1:11" x14ac:dyDescent="0.45">
      <c r="A841" s="83" t="s">
        <v>81</v>
      </c>
      <c r="B841" s="78" t="s">
        <v>2096</v>
      </c>
      <c r="C841" s="78" t="s">
        <v>1</v>
      </c>
      <c r="D841" s="79">
        <v>36</v>
      </c>
      <c r="E841" s="79">
        <v>16</v>
      </c>
      <c r="F841" s="80">
        <v>6</v>
      </c>
      <c r="G841" s="80">
        <v>14</v>
      </c>
      <c r="H841" s="68">
        <f t="array" ref="H841">INDEX('Нормативные затраты по МЗ'!$C$2:$C$132,MATCH(A841&amp;C841,'Нормативные затраты по МЗ'!$A$2:$A$132&amp;'Нормативные затраты по МЗ'!$B$2:$B$132,0))</f>
        <v>114.69</v>
      </c>
      <c r="I841" s="3">
        <f t="shared" si="26"/>
        <v>154143.35999999999</v>
      </c>
      <c r="J841" s="53">
        <f t="shared" si="27"/>
        <v>1344</v>
      </c>
      <c r="K841"/>
    </row>
    <row r="842" spans="1:11" x14ac:dyDescent="0.45">
      <c r="A842" s="83" t="s">
        <v>81</v>
      </c>
      <c r="B842" s="78" t="s">
        <v>2097</v>
      </c>
      <c r="C842" s="78" t="s">
        <v>1</v>
      </c>
      <c r="D842" s="79">
        <v>36</v>
      </c>
      <c r="E842" s="79">
        <v>16</v>
      </c>
      <c r="F842" s="80">
        <v>6</v>
      </c>
      <c r="G842" s="80">
        <v>14</v>
      </c>
      <c r="H842" s="68">
        <f t="array" ref="H842">INDEX('Нормативные затраты по МЗ'!$C$2:$C$132,MATCH(A842&amp;C842,'Нормативные затраты по МЗ'!$A$2:$A$132&amp;'Нормативные затраты по МЗ'!$B$2:$B$132,0))</f>
        <v>114.69</v>
      </c>
      <c r="I842" s="3">
        <f t="shared" si="26"/>
        <v>154143.35999999999</v>
      </c>
      <c r="J842" s="53">
        <f t="shared" si="27"/>
        <v>1344</v>
      </c>
      <c r="K842"/>
    </row>
    <row r="843" spans="1:11" ht="19.5" customHeight="1" x14ac:dyDescent="0.45">
      <c r="A843" s="83" t="s">
        <v>82</v>
      </c>
      <c r="B843" s="78" t="s">
        <v>2098</v>
      </c>
      <c r="C843" s="78" t="s">
        <v>16</v>
      </c>
      <c r="D843" s="79">
        <v>36</v>
      </c>
      <c r="E843" s="79">
        <v>20</v>
      </c>
      <c r="F843" s="80">
        <v>4</v>
      </c>
      <c r="G843" s="80">
        <v>11</v>
      </c>
      <c r="H843" s="68">
        <f t="array" ref="H843">INDEX('Нормативные затраты по МЗ'!$C$2:$C$132,MATCH(A843&amp;C843,'Нормативные затраты по МЗ'!$A$2:$A$132&amp;'Нормативные затраты по МЗ'!$B$2:$B$132,0))</f>
        <v>153.01</v>
      </c>
      <c r="I843" s="3">
        <f t="shared" si="26"/>
        <v>134648.79999999999</v>
      </c>
      <c r="J843" s="53">
        <f t="shared" si="27"/>
        <v>880</v>
      </c>
      <c r="K843"/>
    </row>
    <row r="844" spans="1:11" ht="19.5" customHeight="1" x14ac:dyDescent="0.45">
      <c r="A844" s="83" t="s">
        <v>82</v>
      </c>
      <c r="B844" s="78" t="s">
        <v>2098</v>
      </c>
      <c r="C844" s="78" t="s">
        <v>16</v>
      </c>
      <c r="D844" s="79">
        <v>36</v>
      </c>
      <c r="E844" s="79">
        <v>16</v>
      </c>
      <c r="F844" s="80">
        <v>4</v>
      </c>
      <c r="G844" s="80">
        <v>11</v>
      </c>
      <c r="H844" s="68">
        <f t="array" ref="H844">INDEX('Нормативные затраты по МЗ'!$C$2:$C$132,MATCH(A844&amp;C844,'Нормативные затраты по МЗ'!$A$2:$A$132&amp;'Нормативные затраты по МЗ'!$B$2:$B$132,0))</f>
        <v>153.01</v>
      </c>
      <c r="I844" s="3">
        <f t="shared" si="26"/>
        <v>107719.03999999999</v>
      </c>
      <c r="J844" s="53">
        <f t="shared" si="27"/>
        <v>704</v>
      </c>
      <c r="K844"/>
    </row>
    <row r="845" spans="1:11" ht="19.5" customHeight="1" x14ac:dyDescent="0.45">
      <c r="A845" s="83" t="s">
        <v>82</v>
      </c>
      <c r="B845" s="78" t="s">
        <v>2099</v>
      </c>
      <c r="C845" s="78" t="s">
        <v>16</v>
      </c>
      <c r="D845" s="79">
        <v>36</v>
      </c>
      <c r="E845" s="79">
        <v>20</v>
      </c>
      <c r="F845" s="80">
        <v>4</v>
      </c>
      <c r="G845" s="80">
        <v>11</v>
      </c>
      <c r="H845" s="68">
        <f t="array" ref="H845">INDEX('Нормативные затраты по МЗ'!$C$2:$C$132,MATCH(A845&amp;C845,'Нормативные затраты по МЗ'!$A$2:$A$132&amp;'Нормативные затраты по МЗ'!$B$2:$B$132,0))</f>
        <v>153.01</v>
      </c>
      <c r="I845" s="3">
        <f t="shared" si="26"/>
        <v>134648.79999999999</v>
      </c>
      <c r="J845" s="53">
        <f t="shared" si="27"/>
        <v>880</v>
      </c>
      <c r="K845"/>
    </row>
    <row r="846" spans="1:11" ht="19.5" customHeight="1" x14ac:dyDescent="0.45">
      <c r="A846" s="83" t="s">
        <v>82</v>
      </c>
      <c r="B846" s="78" t="s">
        <v>2099</v>
      </c>
      <c r="C846" s="78" t="s">
        <v>16</v>
      </c>
      <c r="D846" s="79">
        <v>36</v>
      </c>
      <c r="E846" s="79">
        <v>16</v>
      </c>
      <c r="F846" s="80">
        <v>4</v>
      </c>
      <c r="G846" s="80">
        <v>11</v>
      </c>
      <c r="H846" s="68">
        <f t="array" ref="H846">INDEX('Нормативные затраты по МЗ'!$C$2:$C$132,MATCH(A846&amp;C846,'Нормативные затраты по МЗ'!$A$2:$A$132&amp;'Нормативные затраты по МЗ'!$B$2:$B$132,0))</f>
        <v>153.01</v>
      </c>
      <c r="I846" s="3">
        <f t="shared" si="26"/>
        <v>107719.03999999999</v>
      </c>
      <c r="J846" s="53">
        <f t="shared" si="27"/>
        <v>704</v>
      </c>
      <c r="K846"/>
    </row>
    <row r="847" spans="1:11" ht="19.5" customHeight="1" x14ac:dyDescent="0.45">
      <c r="A847" s="83" t="s">
        <v>82</v>
      </c>
      <c r="B847" s="78" t="s">
        <v>2100</v>
      </c>
      <c r="C847" s="78" t="s">
        <v>16</v>
      </c>
      <c r="D847" s="79">
        <v>36</v>
      </c>
      <c r="E847" s="79">
        <v>20</v>
      </c>
      <c r="F847" s="80">
        <v>4</v>
      </c>
      <c r="G847" s="80">
        <v>11</v>
      </c>
      <c r="H847" s="68">
        <f t="array" ref="H847">INDEX('Нормативные затраты по МЗ'!$C$2:$C$132,MATCH(A847&amp;C847,'Нормативные затраты по МЗ'!$A$2:$A$132&amp;'Нормативные затраты по МЗ'!$B$2:$B$132,0))</f>
        <v>153.01</v>
      </c>
      <c r="I847" s="3">
        <f t="shared" si="26"/>
        <v>134648.79999999999</v>
      </c>
      <c r="J847" s="53">
        <f t="shared" si="27"/>
        <v>880</v>
      </c>
      <c r="K847"/>
    </row>
    <row r="848" spans="1:11" ht="19.5" customHeight="1" x14ac:dyDescent="0.45">
      <c r="A848" s="83" t="s">
        <v>82</v>
      </c>
      <c r="B848" s="78" t="s">
        <v>2100</v>
      </c>
      <c r="C848" s="78" t="s">
        <v>16</v>
      </c>
      <c r="D848" s="79">
        <v>36</v>
      </c>
      <c r="E848" s="79">
        <v>16</v>
      </c>
      <c r="F848" s="80">
        <v>4</v>
      </c>
      <c r="G848" s="80">
        <v>11</v>
      </c>
      <c r="H848" s="68">
        <f t="array" ref="H848">INDEX('Нормативные затраты по МЗ'!$C$2:$C$132,MATCH(A848&amp;C848,'Нормативные затраты по МЗ'!$A$2:$A$132&amp;'Нормативные затраты по МЗ'!$B$2:$B$132,0))</f>
        <v>153.01</v>
      </c>
      <c r="I848" s="3">
        <f t="shared" si="26"/>
        <v>107719.03999999999</v>
      </c>
      <c r="J848" s="53">
        <f t="shared" si="27"/>
        <v>704</v>
      </c>
      <c r="K848"/>
    </row>
    <row r="849" spans="1:11" ht="19.5" customHeight="1" x14ac:dyDescent="0.45">
      <c r="A849" s="83" t="s">
        <v>82</v>
      </c>
      <c r="B849" s="78" t="s">
        <v>2101</v>
      </c>
      <c r="C849" s="78" t="s">
        <v>16</v>
      </c>
      <c r="D849" s="79">
        <v>36</v>
      </c>
      <c r="E849" s="79">
        <v>20</v>
      </c>
      <c r="F849" s="80">
        <v>4</v>
      </c>
      <c r="G849" s="80">
        <v>11</v>
      </c>
      <c r="H849" s="68">
        <f t="array" ref="H849">INDEX('Нормативные затраты по МЗ'!$C$2:$C$132,MATCH(A849&amp;C849,'Нормативные затраты по МЗ'!$A$2:$A$132&amp;'Нормативные затраты по МЗ'!$B$2:$B$132,0))</f>
        <v>153.01</v>
      </c>
      <c r="I849" s="3">
        <f t="shared" si="26"/>
        <v>134648.79999999999</v>
      </c>
      <c r="J849" s="53">
        <f t="shared" si="27"/>
        <v>880</v>
      </c>
      <c r="K849"/>
    </row>
    <row r="850" spans="1:11" ht="19.5" customHeight="1" x14ac:dyDescent="0.45">
      <c r="A850" s="83" t="s">
        <v>82</v>
      </c>
      <c r="B850" s="78" t="s">
        <v>2101</v>
      </c>
      <c r="C850" s="78" t="s">
        <v>16</v>
      </c>
      <c r="D850" s="79">
        <v>36</v>
      </c>
      <c r="E850" s="79">
        <v>16</v>
      </c>
      <c r="F850" s="80">
        <v>4</v>
      </c>
      <c r="G850" s="80">
        <v>11</v>
      </c>
      <c r="H850" s="68">
        <f t="array" ref="H850">INDEX('Нормативные затраты по МЗ'!$C$2:$C$132,MATCH(A850&amp;C850,'Нормативные затраты по МЗ'!$A$2:$A$132&amp;'Нормативные затраты по МЗ'!$B$2:$B$132,0))</f>
        <v>153.01</v>
      </c>
      <c r="I850" s="3">
        <f t="shared" si="26"/>
        <v>107719.03999999999</v>
      </c>
      <c r="J850" s="53">
        <f t="shared" si="27"/>
        <v>704</v>
      </c>
      <c r="K850"/>
    </row>
    <row r="851" spans="1:11" ht="19.5" customHeight="1" x14ac:dyDescent="0.45">
      <c r="A851" s="83" t="s">
        <v>82</v>
      </c>
      <c r="B851" s="78" t="s">
        <v>2102</v>
      </c>
      <c r="C851" s="78" t="s">
        <v>16</v>
      </c>
      <c r="D851" s="79">
        <v>36</v>
      </c>
      <c r="E851" s="79">
        <v>20</v>
      </c>
      <c r="F851" s="80">
        <v>4</v>
      </c>
      <c r="G851" s="80">
        <v>11</v>
      </c>
      <c r="H851" s="68">
        <f t="array" ref="H851">INDEX('Нормативные затраты по МЗ'!$C$2:$C$132,MATCH(A851&amp;C851,'Нормативные затраты по МЗ'!$A$2:$A$132&amp;'Нормативные затраты по МЗ'!$B$2:$B$132,0))</f>
        <v>153.01</v>
      </c>
      <c r="I851" s="3">
        <f t="shared" si="26"/>
        <v>134648.79999999999</v>
      </c>
      <c r="J851" s="53">
        <f t="shared" si="27"/>
        <v>880</v>
      </c>
      <c r="K851"/>
    </row>
    <row r="852" spans="1:11" ht="19.5" customHeight="1" x14ac:dyDescent="0.45">
      <c r="A852" s="83" t="s">
        <v>82</v>
      </c>
      <c r="B852" s="78" t="s">
        <v>2102</v>
      </c>
      <c r="C852" s="78" t="s">
        <v>16</v>
      </c>
      <c r="D852" s="79">
        <v>36</v>
      </c>
      <c r="E852" s="79">
        <v>16</v>
      </c>
      <c r="F852" s="80">
        <v>4</v>
      </c>
      <c r="G852" s="80">
        <v>11</v>
      </c>
      <c r="H852" s="68">
        <f t="array" ref="H852">INDEX('Нормативные затраты по МЗ'!$C$2:$C$132,MATCH(A852&amp;C852,'Нормативные затраты по МЗ'!$A$2:$A$132&amp;'Нормативные затраты по МЗ'!$B$2:$B$132,0))</f>
        <v>153.01</v>
      </c>
      <c r="I852" s="3">
        <f t="shared" si="26"/>
        <v>107719.03999999999</v>
      </c>
      <c r="J852" s="53">
        <f t="shared" si="27"/>
        <v>704</v>
      </c>
      <c r="K852"/>
    </row>
    <row r="853" spans="1:11" ht="19.5" customHeight="1" x14ac:dyDescent="0.45">
      <c r="A853" s="83" t="s">
        <v>82</v>
      </c>
      <c r="B853" s="78" t="s">
        <v>2103</v>
      </c>
      <c r="C853" s="78" t="s">
        <v>16</v>
      </c>
      <c r="D853" s="79">
        <v>36</v>
      </c>
      <c r="E853" s="79">
        <v>20</v>
      </c>
      <c r="F853" s="80">
        <v>4</v>
      </c>
      <c r="G853" s="80">
        <v>11</v>
      </c>
      <c r="H853" s="68">
        <f t="array" ref="H853">INDEX('Нормативные затраты по МЗ'!$C$2:$C$132,MATCH(A853&amp;C853,'Нормативные затраты по МЗ'!$A$2:$A$132&amp;'Нормативные затраты по МЗ'!$B$2:$B$132,0))</f>
        <v>153.01</v>
      </c>
      <c r="I853" s="3">
        <f t="shared" si="26"/>
        <v>134648.79999999999</v>
      </c>
      <c r="J853" s="53">
        <f t="shared" si="27"/>
        <v>880</v>
      </c>
      <c r="K853"/>
    </row>
    <row r="854" spans="1:11" ht="19.5" customHeight="1" x14ac:dyDescent="0.45">
      <c r="A854" s="83" t="s">
        <v>82</v>
      </c>
      <c r="B854" s="78" t="s">
        <v>2103</v>
      </c>
      <c r="C854" s="78" t="s">
        <v>16</v>
      </c>
      <c r="D854" s="79">
        <v>36</v>
      </c>
      <c r="E854" s="79">
        <v>16</v>
      </c>
      <c r="F854" s="80">
        <v>4</v>
      </c>
      <c r="G854" s="80">
        <v>11</v>
      </c>
      <c r="H854" s="68">
        <f t="array" ref="H854">INDEX('Нормативные затраты по МЗ'!$C$2:$C$132,MATCH(A854&amp;C854,'Нормативные затраты по МЗ'!$A$2:$A$132&amp;'Нормативные затраты по МЗ'!$B$2:$B$132,0))</f>
        <v>153.01</v>
      </c>
      <c r="I854" s="3">
        <f t="shared" si="26"/>
        <v>107719.03999999999</v>
      </c>
      <c r="J854" s="53">
        <f t="shared" si="27"/>
        <v>704</v>
      </c>
      <c r="K854"/>
    </row>
    <row r="855" spans="1:11" ht="19.5" customHeight="1" x14ac:dyDescent="0.45">
      <c r="A855" s="83" t="s">
        <v>82</v>
      </c>
      <c r="B855" s="78" t="s">
        <v>2104</v>
      </c>
      <c r="C855" s="78" t="s">
        <v>16</v>
      </c>
      <c r="D855" s="79">
        <v>36</v>
      </c>
      <c r="E855" s="79">
        <v>20</v>
      </c>
      <c r="F855" s="80">
        <v>4</v>
      </c>
      <c r="G855" s="80">
        <v>11</v>
      </c>
      <c r="H855" s="68">
        <f t="array" ref="H855">INDEX('Нормативные затраты по МЗ'!$C$2:$C$132,MATCH(A855&amp;C855,'Нормативные затраты по МЗ'!$A$2:$A$132&amp;'Нормативные затраты по МЗ'!$B$2:$B$132,0))</f>
        <v>153.01</v>
      </c>
      <c r="I855" s="3">
        <f t="shared" si="26"/>
        <v>134648.79999999999</v>
      </c>
      <c r="J855" s="53">
        <f t="shared" si="27"/>
        <v>880</v>
      </c>
      <c r="K855"/>
    </row>
    <row r="856" spans="1:11" ht="19.5" customHeight="1" x14ac:dyDescent="0.45">
      <c r="A856" s="83" t="s">
        <v>82</v>
      </c>
      <c r="B856" s="78" t="s">
        <v>2104</v>
      </c>
      <c r="C856" s="78" t="s">
        <v>16</v>
      </c>
      <c r="D856" s="79">
        <v>36</v>
      </c>
      <c r="E856" s="79">
        <v>16</v>
      </c>
      <c r="F856" s="80">
        <v>4</v>
      </c>
      <c r="G856" s="80">
        <v>11</v>
      </c>
      <c r="H856" s="68">
        <f t="array" ref="H856">INDEX('Нормативные затраты по МЗ'!$C$2:$C$132,MATCH(A856&amp;C856,'Нормативные затраты по МЗ'!$A$2:$A$132&amp;'Нормативные затраты по МЗ'!$B$2:$B$132,0))</f>
        <v>153.01</v>
      </c>
      <c r="I856" s="3">
        <f t="shared" si="26"/>
        <v>107719.03999999999</v>
      </c>
      <c r="J856" s="53">
        <f t="shared" si="27"/>
        <v>704</v>
      </c>
      <c r="K856"/>
    </row>
    <row r="857" spans="1:11" ht="19.5" customHeight="1" x14ac:dyDescent="0.45">
      <c r="A857" s="83" t="s">
        <v>82</v>
      </c>
      <c r="B857" s="78" t="s">
        <v>2105</v>
      </c>
      <c r="C857" s="78" t="s">
        <v>16</v>
      </c>
      <c r="D857" s="79">
        <v>36</v>
      </c>
      <c r="E857" s="79">
        <v>20</v>
      </c>
      <c r="F857" s="80">
        <v>4</v>
      </c>
      <c r="G857" s="80">
        <v>11</v>
      </c>
      <c r="H857" s="68">
        <f t="array" ref="H857">INDEX('Нормативные затраты по МЗ'!$C$2:$C$132,MATCH(A857&amp;C857,'Нормативные затраты по МЗ'!$A$2:$A$132&amp;'Нормативные затраты по МЗ'!$B$2:$B$132,0))</f>
        <v>153.01</v>
      </c>
      <c r="I857" s="3">
        <f t="shared" si="26"/>
        <v>134648.79999999999</v>
      </c>
      <c r="J857" s="53">
        <f t="shared" si="27"/>
        <v>880</v>
      </c>
      <c r="K857"/>
    </row>
    <row r="858" spans="1:11" ht="19.5" customHeight="1" x14ac:dyDescent="0.45">
      <c r="A858" s="83" t="s">
        <v>82</v>
      </c>
      <c r="B858" s="78" t="s">
        <v>2105</v>
      </c>
      <c r="C858" s="78" t="s">
        <v>16</v>
      </c>
      <c r="D858" s="79">
        <v>36</v>
      </c>
      <c r="E858" s="79">
        <v>16</v>
      </c>
      <c r="F858" s="80">
        <v>4</v>
      </c>
      <c r="G858" s="80">
        <v>11</v>
      </c>
      <c r="H858" s="68">
        <f t="array" ref="H858">INDEX('Нормативные затраты по МЗ'!$C$2:$C$132,MATCH(A858&amp;C858,'Нормативные затраты по МЗ'!$A$2:$A$132&amp;'Нормативные затраты по МЗ'!$B$2:$B$132,0))</f>
        <v>153.01</v>
      </c>
      <c r="I858" s="3">
        <f t="shared" si="26"/>
        <v>107719.03999999999</v>
      </c>
      <c r="J858" s="53">
        <f t="shared" si="27"/>
        <v>704</v>
      </c>
      <c r="K858"/>
    </row>
    <row r="859" spans="1:11" ht="19.5" customHeight="1" x14ac:dyDescent="0.45">
      <c r="A859" s="83" t="s">
        <v>82</v>
      </c>
      <c r="B859" s="78" t="s">
        <v>2106</v>
      </c>
      <c r="C859" s="78" t="s">
        <v>16</v>
      </c>
      <c r="D859" s="79">
        <v>36</v>
      </c>
      <c r="E859" s="79">
        <v>20</v>
      </c>
      <c r="F859" s="80">
        <v>4</v>
      </c>
      <c r="G859" s="80">
        <v>11</v>
      </c>
      <c r="H859" s="68">
        <f t="array" ref="H859">INDEX('Нормативные затраты по МЗ'!$C$2:$C$132,MATCH(A859&amp;C859,'Нормативные затраты по МЗ'!$A$2:$A$132&amp;'Нормативные затраты по МЗ'!$B$2:$B$132,0))</f>
        <v>153.01</v>
      </c>
      <c r="I859" s="3">
        <f t="shared" si="26"/>
        <v>134648.79999999999</v>
      </c>
      <c r="J859" s="53">
        <f t="shared" si="27"/>
        <v>880</v>
      </c>
      <c r="K859"/>
    </row>
    <row r="860" spans="1:11" ht="19.5" customHeight="1" x14ac:dyDescent="0.45">
      <c r="A860" s="83" t="s">
        <v>82</v>
      </c>
      <c r="B860" s="78" t="s">
        <v>2106</v>
      </c>
      <c r="C860" s="78" t="s">
        <v>16</v>
      </c>
      <c r="D860" s="79">
        <v>36</v>
      </c>
      <c r="E860" s="79">
        <v>16</v>
      </c>
      <c r="F860" s="80">
        <v>4</v>
      </c>
      <c r="G860" s="80">
        <v>11</v>
      </c>
      <c r="H860" s="68">
        <f t="array" ref="H860">INDEX('Нормативные затраты по МЗ'!$C$2:$C$132,MATCH(A860&amp;C860,'Нормативные затраты по МЗ'!$A$2:$A$132&amp;'Нормативные затраты по МЗ'!$B$2:$B$132,0))</f>
        <v>153.01</v>
      </c>
      <c r="I860" s="3">
        <f t="shared" si="26"/>
        <v>107719.03999999999</v>
      </c>
      <c r="J860" s="53">
        <f t="shared" si="27"/>
        <v>704</v>
      </c>
      <c r="K860"/>
    </row>
    <row r="861" spans="1:11" ht="47.6" x14ac:dyDescent="0.45">
      <c r="A861" s="83" t="s">
        <v>83</v>
      </c>
      <c r="B861" s="83" t="s">
        <v>2107</v>
      </c>
      <c r="C861" s="78" t="s">
        <v>34</v>
      </c>
      <c r="D861" s="79">
        <v>36</v>
      </c>
      <c r="E861" s="79">
        <v>36</v>
      </c>
      <c r="F861" s="80">
        <v>1</v>
      </c>
      <c r="G861" s="80">
        <v>420</v>
      </c>
      <c r="H861" s="68">
        <f t="array" ref="H861">INDEX('Нормативные затраты по МЗ'!$C$2:$C$132,MATCH(A861&amp;C861,'Нормативные затраты по МЗ'!$A$2:$A$132&amp;'Нормативные затраты по МЗ'!$B$2:$B$132,0))</f>
        <v>153.09</v>
      </c>
      <c r="I861" s="3">
        <f t="shared" si="26"/>
        <v>2314720.7999999998</v>
      </c>
      <c r="J861" s="53">
        <f>E861*F861*G861</f>
        <v>15120</v>
      </c>
      <c r="K861"/>
    </row>
    <row r="862" spans="1:11" x14ac:dyDescent="0.45">
      <c r="A862" s="147"/>
      <c r="B862" s="147"/>
      <c r="C862" s="147"/>
      <c r="D862" s="147"/>
      <c r="E862" s="147"/>
      <c r="F862" s="147"/>
      <c r="G862" s="5">
        <f>SUM(G2:G861)</f>
        <v>11853</v>
      </c>
      <c r="H862" s="6" t="s">
        <v>9</v>
      </c>
      <c r="I862" s="23">
        <f>SUM(I2:I861)</f>
        <v>106204224.40000001</v>
      </c>
      <c r="J862" s="84">
        <f>SUM(J2:J861)</f>
        <v>926928</v>
      </c>
    </row>
    <row r="863" spans="1:11" x14ac:dyDescent="0.45">
      <c r="G863" s="55"/>
    </row>
    <row r="864" spans="1:11" x14ac:dyDescent="0.45">
      <c r="I864" s="56"/>
      <c r="J864" s="56"/>
    </row>
  </sheetData>
  <autoFilter ref="A1:G864"/>
  <mergeCells count="1">
    <mergeCell ref="A862:F862"/>
  </mergeCells>
  <dataValidations count="1">
    <dataValidation type="list" allowBlank="1" showInputMessage="1" showErrorMessage="1" sqref="C651:C664 C2:C15 C843:C861">
      <formula1>"Социально-гуманитарная, Естественнонаучная, Художественная, Физкультурно-спортивная, Туристско-краеведческая, Техническая"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Нормативные затраты по МЗ</vt:lpstr>
      <vt:lpstr>Параметры ПФ</vt:lpstr>
      <vt:lpstr>Стандартные программы</vt:lpstr>
      <vt:lpstr>Дистанционные программы</vt:lpstr>
      <vt:lpstr>Очно-заочные программы</vt:lpstr>
      <vt:lpstr>Адаптированные программы</vt:lpstr>
      <vt:lpstr>Общеразвив.программы на МЗ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2019-03-03T02:50:35Z</dcterms:created>
  <dcterms:modified xsi:type="dcterms:W3CDTF">2025-05-22T11:32:46Z</dcterms:modified>
</cp:coreProperties>
</file>